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90" windowHeight="9465" activeTab="1"/>
  </bookViews>
  <sheets>
    <sheet name="по классам" sheetId="1" r:id="rId1"/>
    <sheet name="абсолют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12" i="3"/>
  <c r="F14" i="3"/>
  <c r="F17" i="3"/>
  <c r="F23" i="3"/>
  <c r="F24" i="3"/>
  <c r="F25" i="3"/>
  <c r="F26" i="3"/>
  <c r="F29" i="3"/>
  <c r="F34" i="3"/>
  <c r="F38" i="3"/>
  <c r="F42" i="3"/>
  <c r="F43" i="3"/>
  <c r="F44" i="3"/>
  <c r="F45" i="3"/>
  <c r="F47" i="3"/>
  <c r="F48" i="3"/>
  <c r="F51" i="3"/>
  <c r="F52" i="3"/>
  <c r="F56" i="3"/>
  <c r="F58" i="3"/>
  <c r="F71" i="3"/>
  <c r="F72" i="3"/>
  <c r="F74" i="3"/>
  <c r="F75" i="3"/>
  <c r="F76" i="3"/>
  <c r="F78" i="3"/>
  <c r="F79" i="3"/>
  <c r="F88" i="3"/>
  <c r="F93" i="3"/>
  <c r="F94" i="3"/>
  <c r="F95" i="3"/>
  <c r="F97" i="3"/>
  <c r="F98" i="3"/>
  <c r="F100" i="3"/>
  <c r="F101" i="3"/>
  <c r="F102" i="3"/>
  <c r="F104" i="3"/>
  <c r="F105" i="3"/>
  <c r="F112" i="3"/>
  <c r="F119" i="3"/>
  <c r="F120" i="3"/>
  <c r="F123" i="3"/>
  <c r="F2" i="3"/>
  <c r="F13" i="3"/>
  <c r="F20" i="3"/>
  <c r="F21" i="3"/>
  <c r="F22" i="3"/>
  <c r="F28" i="3"/>
  <c r="F33" i="3"/>
  <c r="F46" i="3"/>
  <c r="F49" i="3"/>
  <c r="F50" i="3"/>
  <c r="F53" i="3"/>
  <c r="F54" i="3"/>
  <c r="F62" i="3"/>
  <c r="F63" i="3"/>
  <c r="F70" i="3"/>
  <c r="F77" i="3"/>
  <c r="F81" i="3"/>
  <c r="F82" i="3"/>
  <c r="F99" i="3"/>
  <c r="F106" i="3"/>
  <c r="F108" i="3"/>
  <c r="F113" i="3"/>
  <c r="F114" i="3"/>
  <c r="F116" i="3"/>
  <c r="F117" i="3"/>
  <c r="F118" i="3"/>
  <c r="F10" i="3"/>
  <c r="F4" i="3"/>
  <c r="F7" i="3"/>
  <c r="F9" i="3"/>
  <c r="F15" i="3"/>
  <c r="F18" i="3"/>
  <c r="F19" i="3"/>
  <c r="F35" i="3"/>
  <c r="F39" i="3"/>
  <c r="F41" i="3"/>
  <c r="F57" i="3"/>
  <c r="F64" i="3"/>
  <c r="F66" i="3"/>
  <c r="F67" i="3"/>
  <c r="F68" i="3"/>
  <c r="F73" i="3"/>
  <c r="F83" i="3"/>
  <c r="F85" i="3"/>
  <c r="F87" i="3"/>
  <c r="F91" i="3"/>
  <c r="F92" i="3"/>
  <c r="F96" i="3"/>
  <c r="F103" i="3"/>
  <c r="F107" i="3"/>
  <c r="F109" i="3"/>
  <c r="F110" i="3"/>
  <c r="F111" i="3"/>
  <c r="F121" i="3"/>
  <c r="F122" i="3"/>
  <c r="F1" i="3"/>
  <c r="F5" i="3"/>
  <c r="F8" i="3"/>
  <c r="F11" i="3"/>
  <c r="F16" i="3"/>
  <c r="F27" i="3"/>
  <c r="F30" i="3"/>
  <c r="F31" i="3"/>
  <c r="F32" i="3"/>
  <c r="F36" i="3"/>
  <c r="F37" i="3"/>
  <c r="F40" i="3"/>
  <c r="F55" i="3"/>
  <c r="F59" i="3"/>
  <c r="F60" i="3"/>
  <c r="F61" i="3"/>
  <c r="F65" i="3"/>
  <c r="F69" i="3"/>
  <c r="F80" i="3"/>
  <c r="F84" i="3"/>
  <c r="F86" i="3"/>
  <c r="F89" i="3"/>
  <c r="F90" i="3"/>
  <c r="F115" i="3"/>
  <c r="F3" i="3"/>
  <c r="D123" i="3"/>
  <c r="D120" i="3"/>
  <c r="D119" i="3"/>
  <c r="D112" i="3"/>
  <c r="D105" i="3"/>
  <c r="D104" i="3"/>
  <c r="D102" i="3"/>
  <c r="D101" i="3"/>
  <c r="D100" i="3"/>
  <c r="D98" i="3"/>
  <c r="D97" i="3"/>
  <c r="D95" i="3"/>
  <c r="D94" i="3"/>
  <c r="D93" i="3"/>
  <c r="D88" i="3"/>
  <c r="D79" i="3"/>
  <c r="D78" i="3"/>
  <c r="D76" i="3"/>
  <c r="D75" i="3"/>
  <c r="D74" i="3"/>
  <c r="D72" i="3"/>
  <c r="D71" i="3"/>
  <c r="D58" i="3"/>
  <c r="D56" i="3"/>
  <c r="D52" i="3"/>
  <c r="D51" i="3"/>
  <c r="D48" i="3"/>
  <c r="D47" i="3"/>
  <c r="D45" i="3"/>
  <c r="D44" i="3"/>
  <c r="D43" i="3"/>
  <c r="D42" i="3"/>
  <c r="D38" i="3"/>
  <c r="D34" i="3"/>
  <c r="D29" i="3"/>
  <c r="D26" i="3"/>
  <c r="D25" i="3"/>
  <c r="D24" i="3"/>
  <c r="D23" i="3"/>
  <c r="D17" i="3"/>
  <c r="D14" i="3"/>
  <c r="D12" i="3"/>
  <c r="D6" i="3"/>
  <c r="D2" i="3"/>
  <c r="D115" i="3"/>
  <c r="D90" i="3"/>
  <c r="D89" i="3"/>
  <c r="D86" i="3"/>
  <c r="D84" i="3"/>
  <c r="D80" i="3"/>
  <c r="D69" i="3"/>
  <c r="D65" i="3"/>
  <c r="D61" i="3"/>
  <c r="D60" i="3"/>
  <c r="D59" i="3"/>
  <c r="D55" i="3"/>
  <c r="D40" i="3"/>
  <c r="D37" i="3"/>
  <c r="D36" i="3"/>
  <c r="D32" i="3"/>
  <c r="D31" i="3"/>
  <c r="D30" i="3"/>
  <c r="D27" i="3"/>
  <c r="D16" i="3"/>
  <c r="D11" i="3"/>
  <c r="D8" i="3"/>
  <c r="D5" i="3"/>
  <c r="D3" i="3"/>
  <c r="D122" i="3"/>
  <c r="D121" i="3"/>
  <c r="D111" i="3"/>
  <c r="D110" i="3"/>
  <c r="D109" i="3"/>
  <c r="D107" i="3"/>
  <c r="D103" i="3"/>
  <c r="D96" i="3"/>
  <c r="D92" i="3"/>
  <c r="D91" i="3"/>
  <c r="D87" i="3"/>
  <c r="D85" i="3"/>
  <c r="D83" i="3"/>
  <c r="D73" i="3"/>
  <c r="D68" i="3"/>
  <c r="D67" i="3"/>
  <c r="D66" i="3"/>
  <c r="D64" i="3"/>
  <c r="D57" i="3"/>
  <c r="D41" i="3"/>
  <c r="D39" i="3"/>
  <c r="D35" i="3"/>
  <c r="D19" i="3"/>
  <c r="D18" i="3"/>
  <c r="D15" i="3"/>
  <c r="D9" i="3"/>
  <c r="D7" i="3"/>
  <c r="D4" i="3"/>
  <c r="D1" i="3"/>
  <c r="D118" i="3"/>
  <c r="D117" i="3"/>
  <c r="D116" i="3"/>
  <c r="D114" i="3"/>
  <c r="D113" i="3"/>
  <c r="D108" i="3"/>
  <c r="D106" i="3"/>
  <c r="D99" i="3"/>
  <c r="D82" i="3"/>
  <c r="D81" i="3"/>
  <c r="D77" i="3"/>
  <c r="D70" i="3"/>
  <c r="D63" i="3"/>
  <c r="D62" i="3"/>
  <c r="D54" i="3"/>
  <c r="D53" i="3"/>
  <c r="D50" i="3"/>
  <c r="D49" i="3"/>
  <c r="D46" i="3"/>
  <c r="D33" i="3"/>
  <c r="D28" i="3"/>
  <c r="D22" i="3"/>
  <c r="D21" i="3"/>
  <c r="D20" i="3"/>
  <c r="D13" i="3"/>
  <c r="D10" i="3"/>
  <c r="D12" i="1"/>
  <c r="D5" i="1"/>
  <c r="D10" i="1"/>
  <c r="D1" i="1"/>
  <c r="D33" i="1"/>
  <c r="D71" i="1"/>
  <c r="D56" i="1"/>
  <c r="D46" i="1"/>
  <c r="D32" i="1"/>
  <c r="D82" i="1"/>
  <c r="D19" i="1"/>
  <c r="D14" i="1"/>
  <c r="D43" i="1"/>
  <c r="D38" i="1"/>
  <c r="D48" i="1"/>
  <c r="D47" i="1"/>
  <c r="D31" i="1"/>
  <c r="D42" i="1"/>
  <c r="D44" i="1"/>
  <c r="D9" i="1"/>
  <c r="D26" i="1"/>
  <c r="D60" i="1"/>
  <c r="D58" i="1"/>
  <c r="D73" i="1"/>
  <c r="D78" i="1"/>
  <c r="D64" i="1"/>
  <c r="D72" i="1"/>
  <c r="D63" i="1"/>
  <c r="D75" i="1"/>
  <c r="D77" i="1"/>
  <c r="D108" i="1"/>
  <c r="D95" i="1"/>
  <c r="D99" i="1"/>
  <c r="D112" i="1"/>
  <c r="D115" i="1"/>
  <c r="D87" i="1"/>
  <c r="D123" i="1"/>
  <c r="D111" i="1"/>
  <c r="D97" i="1"/>
  <c r="D122" i="1"/>
  <c r="D100" i="1"/>
  <c r="D101" i="1"/>
  <c r="D50" i="1" l="1"/>
  <c r="D55" i="1"/>
  <c r="D45" i="1"/>
  <c r="D51" i="1"/>
  <c r="D39" i="1"/>
  <c r="D34" i="1"/>
  <c r="D36" i="1"/>
  <c r="D40" i="1"/>
  <c r="D41" i="1"/>
  <c r="D37" i="1"/>
  <c r="D49" i="1"/>
  <c r="D28" i="1"/>
  <c r="D27" i="1"/>
  <c r="D35" i="1"/>
  <c r="D30" i="1"/>
  <c r="D16" i="1"/>
  <c r="D3" i="1"/>
  <c r="D22" i="1"/>
  <c r="D15" i="1"/>
  <c r="D2" i="1"/>
  <c r="D20" i="1"/>
  <c r="D29" i="1"/>
  <c r="D54" i="1"/>
  <c r="D52" i="1"/>
  <c r="D7" i="1"/>
  <c r="D24" i="1"/>
  <c r="D8" i="1"/>
  <c r="D13" i="1"/>
  <c r="D18" i="1"/>
  <c r="D53" i="1"/>
  <c r="D25" i="1"/>
  <c r="D21" i="1"/>
  <c r="D4" i="1"/>
  <c r="D17" i="1"/>
  <c r="D11" i="1"/>
  <c r="D6" i="1"/>
  <c r="D23" i="1"/>
  <c r="D65" i="1"/>
  <c r="D61" i="1"/>
  <c r="D57" i="1"/>
  <c r="D67" i="1"/>
  <c r="D79" i="1"/>
  <c r="D70" i="1"/>
  <c r="D68" i="1"/>
  <c r="D98" i="1"/>
  <c r="D74" i="1"/>
  <c r="D76" i="1"/>
  <c r="D66" i="1"/>
  <c r="D90" i="1"/>
  <c r="D102" i="1"/>
  <c r="D105" i="1"/>
  <c r="D59" i="1"/>
  <c r="D69" i="1"/>
  <c r="D62" i="1"/>
  <c r="D92" i="1"/>
  <c r="D119" i="1"/>
  <c r="D91" i="1"/>
  <c r="D93" i="1"/>
  <c r="D81" i="1"/>
  <c r="D96" i="1"/>
  <c r="D107" i="1"/>
  <c r="D114" i="1"/>
  <c r="D88" i="1"/>
  <c r="D106" i="1"/>
  <c r="D117" i="1"/>
  <c r="D109" i="1"/>
  <c r="D89" i="1"/>
  <c r="D104" i="1"/>
  <c r="D116" i="1"/>
  <c r="D83" i="1"/>
  <c r="D94" i="1"/>
  <c r="D103" i="1"/>
  <c r="D113" i="1"/>
  <c r="D86" i="1"/>
  <c r="D120" i="1"/>
  <c r="D80" i="1"/>
  <c r="D84" i="1"/>
  <c r="D85" i="1"/>
  <c r="D110" i="1"/>
  <c r="D118" i="1"/>
  <c r="D121" i="1"/>
</calcChain>
</file>

<file path=xl/sharedStrings.xml><?xml version="1.0" encoding="utf-8"?>
<sst xmlns="http://schemas.openxmlformats.org/spreadsheetml/2006/main" count="432" uniqueCount="139">
  <si>
    <t>Дурнова Алина</t>
  </si>
  <si>
    <t>Губернский лицей</t>
  </si>
  <si>
    <t>Сараева Наталья</t>
  </si>
  <si>
    <t>Трошина Елена</t>
  </si>
  <si>
    <t>Моркулева Анастасия</t>
  </si>
  <si>
    <t>Архипов Сергей</t>
  </si>
  <si>
    <t>Гурина Юлия</t>
  </si>
  <si>
    <t>Ульянычева Кристина</t>
  </si>
  <si>
    <t>Привалова Ирина</t>
  </si>
  <si>
    <t>Подельщиков Андрей</t>
  </si>
  <si>
    <t>Немоляева Елена</t>
  </si>
  <si>
    <t>Дахина Алена</t>
  </si>
  <si>
    <t>Язин Дмитрий</t>
  </si>
  <si>
    <t>2 Грабово</t>
  </si>
  <si>
    <t>Черкасов Иван</t>
  </si>
  <si>
    <t>Илюшин Леонид</t>
  </si>
  <si>
    <t>Аксенова Анастасия</t>
  </si>
  <si>
    <t>САН</t>
  </si>
  <si>
    <t>Вдовенков Андрей</t>
  </si>
  <si>
    <t>Матвеева Карина</t>
  </si>
  <si>
    <t>Михеева Анастасия</t>
  </si>
  <si>
    <t>2 Мокшан</t>
  </si>
  <si>
    <t>Шишова Марина</t>
  </si>
  <si>
    <t>Маркина Милианна</t>
  </si>
  <si>
    <t>Урюпова Ольга</t>
  </si>
  <si>
    <t>Пучкова Елена</t>
  </si>
  <si>
    <t>Шакина Юлия</t>
  </si>
  <si>
    <t>Молдаванова Наталья</t>
  </si>
  <si>
    <t>Лыжина Елена</t>
  </si>
  <si>
    <t>5 Кузнецк</t>
  </si>
  <si>
    <t>Шиндина Алина</t>
  </si>
  <si>
    <t>Филлипов Владимир</t>
  </si>
  <si>
    <t>Покудин Степан</t>
  </si>
  <si>
    <t>Преображенская Юлия</t>
  </si>
  <si>
    <t>Куркин Станислав</t>
  </si>
  <si>
    <t>Панферкин Никита</t>
  </si>
  <si>
    <t>Махалино</t>
  </si>
  <si>
    <t>Еремин Юра</t>
  </si>
  <si>
    <t>Юлия Шубина</t>
  </si>
  <si>
    <t>Цыплихин Никита</t>
  </si>
  <si>
    <t>Медведева Карина</t>
  </si>
  <si>
    <t>Бодров Виктор</t>
  </si>
  <si>
    <t>Заикина Светлана</t>
  </si>
  <si>
    <t>Кузнецова Дарья</t>
  </si>
  <si>
    <t>Зарипов Сергей</t>
  </si>
  <si>
    <t>Малькова Дарья</t>
  </si>
  <si>
    <t>Хоменко Елена</t>
  </si>
  <si>
    <t>Ларина Валерия</t>
  </si>
  <si>
    <t>Бармакова Алина</t>
  </si>
  <si>
    <t>Н.Елюзань</t>
  </si>
  <si>
    <t>Камоцкая Евгения</t>
  </si>
  <si>
    <t>Сергеева Алла</t>
  </si>
  <si>
    <t>Пичугина Анна</t>
  </si>
  <si>
    <t>1 Н.Ломов</t>
  </si>
  <si>
    <t>Антипов Дмитрий</t>
  </si>
  <si>
    <t>Лаврова Анастасия</t>
  </si>
  <si>
    <t>Петров Григорий</t>
  </si>
  <si>
    <t>Точенкова Марина</t>
  </si>
  <si>
    <t>Вяселева Наиля</t>
  </si>
  <si>
    <t>Малинина Дарья</t>
  </si>
  <si>
    <t>Погодина Анна</t>
  </si>
  <si>
    <t>2 Сердобск</t>
  </si>
  <si>
    <t>Егоров Евгений</t>
  </si>
  <si>
    <t>Егорова Мария</t>
  </si>
  <si>
    <t>Хайдла Наталья</t>
  </si>
  <si>
    <t>Севастополева Альбина</t>
  </si>
  <si>
    <t>Евсеева Валерия</t>
  </si>
  <si>
    <t>Ишкиняев Ильяс</t>
  </si>
  <si>
    <t>Морозова Елена</t>
  </si>
  <si>
    <t>Головина Надежда</t>
  </si>
  <si>
    <t>Ермишин Алексей</t>
  </si>
  <si>
    <t>Чернов Петр</t>
  </si>
  <si>
    <t>Дятлов Антон</t>
  </si>
  <si>
    <t>65/23</t>
  </si>
  <si>
    <t>Макеев Никита</t>
  </si>
  <si>
    <t>Никитина Полина</t>
  </si>
  <si>
    <t>Васьковская Наталья</t>
  </si>
  <si>
    <t>Поселки</t>
  </si>
  <si>
    <t>Самушкин Владимир</t>
  </si>
  <si>
    <t>Чумакова Анна</t>
  </si>
  <si>
    <t>Дудкина Диана</t>
  </si>
  <si>
    <t>Ильясов Ян</t>
  </si>
  <si>
    <t>Левченко Анастасия</t>
  </si>
  <si>
    <t>Степашкина Светлана</t>
  </si>
  <si>
    <t>Зиникова Галия</t>
  </si>
  <si>
    <t>Шишов Никита</t>
  </si>
  <si>
    <t>Бодров Владимир</t>
  </si>
  <si>
    <t>Воеводина Елена</t>
  </si>
  <si>
    <t>Уразаева Гульнара</t>
  </si>
  <si>
    <t>Долотина Алсу</t>
  </si>
  <si>
    <t>Винговатова Екатерина</t>
  </si>
  <si>
    <t>Гайнов Данил</t>
  </si>
  <si>
    <t>Дмитров Никита</t>
  </si>
  <si>
    <t>Таланов Артем</t>
  </si>
  <si>
    <t>Шарапова Светлана</t>
  </si>
  <si>
    <t>Илюнин Геннадий</t>
  </si>
  <si>
    <t>Тузова Полина</t>
  </si>
  <si>
    <t>Болотская Анастасия</t>
  </si>
  <si>
    <t>Хвостиков Тимофей</t>
  </si>
  <si>
    <t>Флягина Анастасия</t>
  </si>
  <si>
    <t>Бывшева Ксения</t>
  </si>
  <si>
    <t>Сатанова Эльвира</t>
  </si>
  <si>
    <t>Леонидовка</t>
  </si>
  <si>
    <t>Смирнова Анна</t>
  </si>
  <si>
    <t>Ельмеева Галия</t>
  </si>
  <si>
    <t>Яснева Анастасия</t>
  </si>
  <si>
    <t>Борисова Светлана</t>
  </si>
  <si>
    <t>Кувшинова Ксения</t>
  </si>
  <si>
    <t>Соколова Марина</t>
  </si>
  <si>
    <t>Зеляпугина Таисия</t>
  </si>
  <si>
    <t>Антонова Кристина</t>
  </si>
  <si>
    <t>Буксаев Дмитрий</t>
  </si>
  <si>
    <t>Бунин Дмитрий</t>
  </si>
  <si>
    <t>Севастополева Диляра</t>
  </si>
  <si>
    <t>Колина Яна</t>
  </si>
  <si>
    <t>Узбекова Юлия</t>
  </si>
  <si>
    <t>Дудоров Глеб</t>
  </si>
  <si>
    <t>Сидорова Ирина</t>
  </si>
  <si>
    <t>Туркичева Анна</t>
  </si>
  <si>
    <t>Развозжаев Никита</t>
  </si>
  <si>
    <t>Шлепнева Анастасия</t>
  </si>
  <si>
    <t>Шапаева Надежда</t>
  </si>
  <si>
    <t>Трофимова Алина</t>
  </si>
  <si>
    <t>Щенников Артем</t>
  </si>
  <si>
    <t>8 Каменка</t>
  </si>
  <si>
    <t>Минеева Валерия</t>
  </si>
  <si>
    <t>Сергачев Роман</t>
  </si>
  <si>
    <t>Бирюкова Юлия</t>
  </si>
  <si>
    <t>Столяров Андрей</t>
  </si>
  <si>
    <t>Назаркина Юлия</t>
  </si>
  <si>
    <t>Козлова Анастасия</t>
  </si>
  <si>
    <t>Кудюшкина Марьям</t>
  </si>
  <si>
    <t>Никишкина Анна</t>
  </si>
  <si>
    <t>победитель</t>
  </si>
  <si>
    <t>призер</t>
  </si>
  <si>
    <t>абсолютный победитель</t>
  </si>
  <si>
    <t>Вяселева Камиля</t>
  </si>
  <si>
    <t>Стрелкова Мария</t>
  </si>
  <si>
    <t>Дзюба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</si>
</sst>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D13" sqref="D13"/>
    </sheetView>
  </sheetViews>
  <sheetFormatPr defaultRowHeight="15" x14ac:dyDescent="0.25"/>
  <cols>
    <col min="1" max="1" width="18.85546875" bestFit="1" customWidth="1"/>
    <col min="2" max="2" width="2.85546875" bestFit="1" customWidth="1"/>
    <col min="3" max="3" width="8.85546875" style="1" bestFit="1" customWidth="1"/>
    <col min="4" max="4" width="2.85546875" bestFit="1" customWidth="1"/>
  </cols>
  <sheetData>
    <row r="1" spans="1:5" x14ac:dyDescent="0.25">
      <c r="A1" s="3" t="s">
        <v>97</v>
      </c>
      <c r="B1">
        <v>8</v>
      </c>
      <c r="C1" s="1">
        <v>12</v>
      </c>
      <c r="D1">
        <f>3+3+3+1+2+1+3+3+3+3+3+3+3+3+3+3+3+1+2</f>
        <v>49</v>
      </c>
      <c r="E1" t="s">
        <v>133</v>
      </c>
    </row>
    <row r="2" spans="1:5" x14ac:dyDescent="0.25">
      <c r="A2" s="3" t="s">
        <v>96</v>
      </c>
      <c r="B2">
        <v>8</v>
      </c>
      <c r="C2" s="1" t="s">
        <v>73</v>
      </c>
      <c r="D2">
        <f>3+3+1+3+3+3+3+2+3+2+3+2+3+3+1+3+3</f>
        <v>44</v>
      </c>
      <c r="E2" t="s">
        <v>134</v>
      </c>
    </row>
    <row r="3" spans="1:5" x14ac:dyDescent="0.25">
      <c r="A3" s="3" t="s">
        <v>105</v>
      </c>
      <c r="B3">
        <v>8</v>
      </c>
      <c r="C3" s="1" t="s">
        <v>73</v>
      </c>
      <c r="D3">
        <f>3+3+1+3+3+3+3+3+1+2+2+3+3+2+2+3</f>
        <v>40</v>
      </c>
      <c r="E3" t="s">
        <v>134</v>
      </c>
    </row>
    <row r="4" spans="1:5" x14ac:dyDescent="0.25">
      <c r="A4" s="3" t="s">
        <v>81</v>
      </c>
      <c r="B4">
        <v>8</v>
      </c>
      <c r="C4" s="1" t="s">
        <v>1</v>
      </c>
      <c r="D4">
        <f>3+3+2+1+2+3+3+3+2+3+2+3+3+1+1+3+1+1</f>
        <v>40</v>
      </c>
      <c r="E4" t="s">
        <v>134</v>
      </c>
    </row>
    <row r="5" spans="1:5" x14ac:dyDescent="0.25">
      <c r="A5" s="3" t="s">
        <v>138</v>
      </c>
      <c r="B5">
        <v>8</v>
      </c>
      <c r="C5" s="1">
        <v>12</v>
      </c>
      <c r="D5">
        <f>3+1+1+3+3+3+3+3+3+3+2+3+3+2+3+1</f>
        <v>40</v>
      </c>
      <c r="E5" t="s">
        <v>134</v>
      </c>
    </row>
    <row r="6" spans="1:5" x14ac:dyDescent="0.25">
      <c r="A6" s="3" t="s">
        <v>78</v>
      </c>
      <c r="B6">
        <v>8</v>
      </c>
      <c r="C6" s="1">
        <v>28</v>
      </c>
      <c r="D6">
        <f>1+3+3+3+3+3+3+2+2+3+3+3+3+3</f>
        <v>38</v>
      </c>
      <c r="E6" t="s">
        <v>134</v>
      </c>
    </row>
    <row r="7" spans="1:5" x14ac:dyDescent="0.25">
      <c r="A7" s="3" t="s">
        <v>90</v>
      </c>
      <c r="B7">
        <v>8</v>
      </c>
      <c r="C7" s="1" t="s">
        <v>1</v>
      </c>
      <c r="D7">
        <f>3+3+2+3+3+3+3+3+3+2+3+3+2</f>
        <v>36</v>
      </c>
      <c r="E7" t="s">
        <v>134</v>
      </c>
    </row>
    <row r="8" spans="1:5" x14ac:dyDescent="0.25">
      <c r="A8" s="3" t="s">
        <v>88</v>
      </c>
      <c r="B8">
        <v>8</v>
      </c>
      <c r="C8" s="1" t="s">
        <v>1</v>
      </c>
      <c r="D8">
        <f>3+2+3+3+3+3+3+3+3+2+2+3</f>
        <v>33</v>
      </c>
    </row>
    <row r="9" spans="1:5" x14ac:dyDescent="0.25">
      <c r="A9" s="3" t="s">
        <v>87</v>
      </c>
      <c r="B9">
        <v>8</v>
      </c>
      <c r="C9" s="1" t="s">
        <v>36</v>
      </c>
      <c r="D9">
        <f>3+3+2+1+1+3+3+3+2+2+3+3</f>
        <v>29</v>
      </c>
    </row>
    <row r="10" spans="1:5" x14ac:dyDescent="0.25">
      <c r="A10" s="3" t="s">
        <v>98</v>
      </c>
      <c r="B10">
        <v>8</v>
      </c>
      <c r="C10" s="1" t="s">
        <v>1</v>
      </c>
      <c r="D10">
        <f>3+1+2+3+3+3+3+1+2+3+2+3</f>
        <v>29</v>
      </c>
    </row>
    <row r="11" spans="1:5" x14ac:dyDescent="0.25">
      <c r="A11" s="3" t="s">
        <v>79</v>
      </c>
      <c r="B11">
        <v>8</v>
      </c>
      <c r="C11" s="1">
        <v>53</v>
      </c>
      <c r="D11">
        <f>1+3+3+3+3+3+3+3+1+2+3</f>
        <v>28</v>
      </c>
    </row>
    <row r="12" spans="1:5" x14ac:dyDescent="0.25">
      <c r="A12" s="3" t="s">
        <v>99</v>
      </c>
      <c r="B12">
        <v>8</v>
      </c>
      <c r="C12" s="1" t="s">
        <v>17</v>
      </c>
      <c r="D12">
        <f>3+1+3+3+3+3+3+3+3+3</f>
        <v>28</v>
      </c>
    </row>
    <row r="13" spans="1:5" x14ac:dyDescent="0.25">
      <c r="A13" s="3" t="s">
        <v>86</v>
      </c>
      <c r="B13">
        <v>8</v>
      </c>
      <c r="C13" s="1">
        <v>55</v>
      </c>
      <c r="D13">
        <f>3+1+3+3+2+2+3+2+3+1+3</f>
        <v>26</v>
      </c>
    </row>
    <row r="14" spans="1:5" x14ac:dyDescent="0.25">
      <c r="A14" s="3" t="s">
        <v>103</v>
      </c>
      <c r="B14">
        <v>8</v>
      </c>
      <c r="C14" s="1">
        <v>12</v>
      </c>
      <c r="D14">
        <f>2+1+1+3+1+2+2+3+3+1+2+2+2+1</f>
        <v>26</v>
      </c>
    </row>
    <row r="15" spans="1:5" x14ac:dyDescent="0.25">
      <c r="A15" s="3" t="s">
        <v>100</v>
      </c>
      <c r="B15">
        <v>8</v>
      </c>
      <c r="C15" s="1" t="s">
        <v>1</v>
      </c>
      <c r="D15">
        <f>3+3+1+2+3+3+3+1+3+2</f>
        <v>24</v>
      </c>
    </row>
    <row r="16" spans="1:5" x14ac:dyDescent="0.25">
      <c r="A16" s="3" t="s">
        <v>106</v>
      </c>
      <c r="B16">
        <v>8</v>
      </c>
      <c r="C16" s="1" t="s">
        <v>1</v>
      </c>
      <c r="D16">
        <f>1+2+2+3+3+1+2+2+3+2+2</f>
        <v>23</v>
      </c>
    </row>
    <row r="17" spans="1:5" x14ac:dyDescent="0.25">
      <c r="A17" s="3" t="s">
        <v>80</v>
      </c>
      <c r="B17">
        <v>8</v>
      </c>
      <c r="C17" s="1">
        <v>12</v>
      </c>
      <c r="D17">
        <f>3+2+3+3+2+3+1+2+3</f>
        <v>22</v>
      </c>
    </row>
    <row r="18" spans="1:5" x14ac:dyDescent="0.25">
      <c r="A18" s="3" t="s">
        <v>85</v>
      </c>
      <c r="B18">
        <v>8</v>
      </c>
      <c r="C18" s="1">
        <v>55</v>
      </c>
      <c r="D18">
        <f>3+3+3+3+3+2+3+2</f>
        <v>22</v>
      </c>
    </row>
    <row r="19" spans="1:5" x14ac:dyDescent="0.25">
      <c r="A19" s="3" t="s">
        <v>101</v>
      </c>
      <c r="B19">
        <v>8</v>
      </c>
      <c r="C19" s="1" t="s">
        <v>102</v>
      </c>
      <c r="D19">
        <f>3+1+3+3+3+3</f>
        <v>16</v>
      </c>
    </row>
    <row r="20" spans="1:5" x14ac:dyDescent="0.25">
      <c r="A20" s="3" t="s">
        <v>95</v>
      </c>
      <c r="B20">
        <v>8</v>
      </c>
      <c r="C20" s="1">
        <v>55</v>
      </c>
      <c r="D20">
        <f>2+3+3+2+1+2</f>
        <v>13</v>
      </c>
    </row>
    <row r="21" spans="1:5" x14ac:dyDescent="0.25">
      <c r="A21" s="3" t="s">
        <v>82</v>
      </c>
      <c r="B21">
        <v>8</v>
      </c>
      <c r="C21" s="1">
        <v>12</v>
      </c>
      <c r="D21">
        <f>3+3+2+2+2</f>
        <v>12</v>
      </c>
    </row>
    <row r="22" spans="1:5" x14ac:dyDescent="0.25">
      <c r="A22" s="3" t="s">
        <v>104</v>
      </c>
      <c r="B22">
        <v>8</v>
      </c>
      <c r="C22" s="1" t="s">
        <v>49</v>
      </c>
      <c r="D22">
        <f>3+3+2+1+2</f>
        <v>11</v>
      </c>
    </row>
    <row r="23" spans="1:5" x14ac:dyDescent="0.25">
      <c r="A23" s="3" t="s">
        <v>76</v>
      </c>
      <c r="B23">
        <v>8</v>
      </c>
      <c r="C23" s="1" t="s">
        <v>77</v>
      </c>
      <c r="D23">
        <f>3+3+1+3+1</f>
        <v>11</v>
      </c>
    </row>
    <row r="24" spans="1:5" x14ac:dyDescent="0.25">
      <c r="A24" s="3" t="s">
        <v>89</v>
      </c>
      <c r="B24">
        <v>8</v>
      </c>
      <c r="C24" s="1" t="s">
        <v>49</v>
      </c>
      <c r="D24">
        <f>2+1+1+3+3</f>
        <v>10</v>
      </c>
    </row>
    <row r="25" spans="1:5" x14ac:dyDescent="0.25">
      <c r="A25" s="3" t="s">
        <v>83</v>
      </c>
      <c r="B25">
        <v>8</v>
      </c>
      <c r="C25" s="1" t="s">
        <v>77</v>
      </c>
      <c r="D25">
        <f>3+3+1+3</f>
        <v>10</v>
      </c>
    </row>
    <row r="26" spans="1:5" x14ac:dyDescent="0.25">
      <c r="A26" s="3" t="s">
        <v>75</v>
      </c>
      <c r="B26">
        <v>8</v>
      </c>
      <c r="C26" s="1">
        <v>12</v>
      </c>
      <c r="D26">
        <f>2+1+3+3+1</f>
        <v>10</v>
      </c>
    </row>
    <row r="27" spans="1:5" x14ac:dyDescent="0.25">
      <c r="A27" s="2" t="s">
        <v>112</v>
      </c>
      <c r="B27">
        <v>9</v>
      </c>
      <c r="C27" s="1" t="s">
        <v>21</v>
      </c>
      <c r="D27">
        <f>3+3+3+1+3+2+3+3+3+3+3+3+2+3+2+3+2+2+1+3+2+3+2+2+3+1+1+3</f>
        <v>68</v>
      </c>
      <c r="E27" t="s">
        <v>133</v>
      </c>
    </row>
    <row r="28" spans="1:5" x14ac:dyDescent="0.25">
      <c r="A28" s="2" t="s">
        <v>113</v>
      </c>
      <c r="B28">
        <v>9</v>
      </c>
      <c r="C28" s="1" t="s">
        <v>49</v>
      </c>
      <c r="D28">
        <f>3+3+2+3+3+2+3+3+3+2+2+3+3+2+3+3+1+3+1+2+3+3+3+3</f>
        <v>62</v>
      </c>
      <c r="E28" t="s">
        <v>134</v>
      </c>
    </row>
    <row r="29" spans="1:5" x14ac:dyDescent="0.25">
      <c r="A29" s="2" t="s">
        <v>94</v>
      </c>
      <c r="B29">
        <v>9</v>
      </c>
      <c r="C29" s="1">
        <v>65</v>
      </c>
      <c r="D29">
        <f>3+1+3+2+1+3+3+2+3+3+3+1+3+2+2+3+1+1+3+2+3+3+3+3+3</f>
        <v>60</v>
      </c>
      <c r="E29" t="s">
        <v>134</v>
      </c>
    </row>
    <row r="30" spans="1:5" x14ac:dyDescent="0.25">
      <c r="A30" s="2" t="s">
        <v>109</v>
      </c>
      <c r="B30">
        <v>9</v>
      </c>
      <c r="C30" s="1">
        <v>52</v>
      </c>
      <c r="D30">
        <f>3+1+1+3+3+3+2+3+3+2+3+2+3+3+1+3+3+3+1+2+3+3+1+1+3</f>
        <v>59</v>
      </c>
      <c r="E30" t="s">
        <v>134</v>
      </c>
    </row>
    <row r="31" spans="1:5" x14ac:dyDescent="0.25">
      <c r="A31" s="2" t="s">
        <v>137</v>
      </c>
      <c r="B31">
        <v>9</v>
      </c>
      <c r="C31" s="1">
        <v>6</v>
      </c>
      <c r="D31">
        <f>3+1+2+1+3+3+3+2+3+3+3+2+2+2+2+3+2+3+1+3+3+1</f>
        <v>51</v>
      </c>
      <c r="E31" t="s">
        <v>134</v>
      </c>
    </row>
    <row r="32" spans="1:5" x14ac:dyDescent="0.25">
      <c r="A32" s="2" t="s">
        <v>125</v>
      </c>
      <c r="B32">
        <v>9</v>
      </c>
      <c r="C32" s="1" t="s">
        <v>73</v>
      </c>
      <c r="D32">
        <f>3+3+1+2+3+3+3+3+3+3+2+2+3+3+3+3+2+2+2</f>
        <v>49</v>
      </c>
      <c r="E32" t="s">
        <v>134</v>
      </c>
    </row>
    <row r="33" spans="1:5" x14ac:dyDescent="0.25">
      <c r="A33" s="2" t="s">
        <v>115</v>
      </c>
      <c r="B33">
        <v>9</v>
      </c>
      <c r="C33" s="1">
        <v>2</v>
      </c>
      <c r="D33">
        <f>3+2+1+3+3+3+3+3+3+2+2+3+3+3+2+1+2+2+3+2</f>
        <v>49</v>
      </c>
      <c r="E33" t="s">
        <v>134</v>
      </c>
    </row>
    <row r="34" spans="1:5" x14ac:dyDescent="0.25">
      <c r="A34" s="2" t="s">
        <v>127</v>
      </c>
      <c r="B34">
        <v>9</v>
      </c>
      <c r="C34" s="1">
        <v>28</v>
      </c>
      <c r="D34">
        <f>1+3+3+3+3+3+2+3+2+2+3+1+2+3+3+3+3</f>
        <v>43</v>
      </c>
    </row>
    <row r="35" spans="1:5" x14ac:dyDescent="0.25">
      <c r="A35" s="2" t="s">
        <v>111</v>
      </c>
      <c r="B35">
        <v>9</v>
      </c>
      <c r="C35" s="1">
        <v>59</v>
      </c>
      <c r="D35">
        <f>3+3+2+3+3+2+2+3+3+3+3+1+2+2+2+3+2</f>
        <v>42</v>
      </c>
    </row>
    <row r="36" spans="1:5" x14ac:dyDescent="0.25">
      <c r="A36" s="2" t="s">
        <v>126</v>
      </c>
      <c r="B36">
        <v>9</v>
      </c>
      <c r="C36" s="1">
        <v>14</v>
      </c>
      <c r="D36">
        <f>3+1+3+3+3+3+3+3+3+2+3+3+3+2+3</f>
        <v>41</v>
      </c>
    </row>
    <row r="37" spans="1:5" x14ac:dyDescent="0.25">
      <c r="A37" s="2" t="s">
        <v>116</v>
      </c>
      <c r="B37">
        <v>9</v>
      </c>
      <c r="C37" s="1">
        <v>222</v>
      </c>
      <c r="D37">
        <f>2+1+3+2+3+2+3+2+2+3+3+1+1+3+2</f>
        <v>33</v>
      </c>
    </row>
    <row r="38" spans="1:5" x14ac:dyDescent="0.25">
      <c r="A38" s="2" t="s">
        <v>119</v>
      </c>
      <c r="B38">
        <v>9</v>
      </c>
      <c r="C38" s="1" t="s">
        <v>1</v>
      </c>
      <c r="D38">
        <f>3+1+3+3+2+2+3+3+3+3+2+2+1</f>
        <v>31</v>
      </c>
    </row>
    <row r="39" spans="1:5" x14ac:dyDescent="0.25">
      <c r="A39" s="2" t="s">
        <v>128</v>
      </c>
      <c r="B39">
        <v>9</v>
      </c>
      <c r="C39" s="1">
        <v>225</v>
      </c>
      <c r="D39">
        <f>3+2+3+2+3+2+3+3+3+3+3</f>
        <v>30</v>
      </c>
    </row>
    <row r="40" spans="1:5" x14ac:dyDescent="0.25">
      <c r="A40" s="2" t="s">
        <v>123</v>
      </c>
      <c r="B40">
        <v>9</v>
      </c>
      <c r="C40" s="1" t="s">
        <v>124</v>
      </c>
      <c r="D40">
        <f>2+3+1+3+3+3+3+3+3+1+2+2+1</f>
        <v>30</v>
      </c>
    </row>
    <row r="41" spans="1:5" x14ac:dyDescent="0.25">
      <c r="A41" s="2" t="s">
        <v>120</v>
      </c>
      <c r="B41">
        <v>9</v>
      </c>
      <c r="C41" s="1" t="s">
        <v>1</v>
      </c>
      <c r="D41">
        <f>3+1+3+3+2+2+3+2+2+3+2+2+1+1</f>
        <v>30</v>
      </c>
    </row>
    <row r="42" spans="1:5" x14ac:dyDescent="0.25">
      <c r="A42" s="2" t="s">
        <v>110</v>
      </c>
      <c r="B42">
        <v>9</v>
      </c>
      <c r="C42" s="1">
        <v>2</v>
      </c>
      <c r="D42">
        <f>3+1+1+1+3+3+3+1+3+3+3+1+2</f>
        <v>28</v>
      </c>
    </row>
    <row r="43" spans="1:5" x14ac:dyDescent="0.25">
      <c r="A43" s="2" t="s">
        <v>121</v>
      </c>
      <c r="B43">
        <v>9</v>
      </c>
      <c r="C43" s="1">
        <v>222</v>
      </c>
      <c r="D43">
        <f>3+3+1+3+2+2+3+2+2+3+2</f>
        <v>26</v>
      </c>
    </row>
    <row r="44" spans="1:5" x14ac:dyDescent="0.25">
      <c r="A44" s="2" t="s">
        <v>93</v>
      </c>
      <c r="B44">
        <v>9</v>
      </c>
      <c r="C44" s="1">
        <v>12</v>
      </c>
      <c r="D44">
        <f>3+1+3+3+2+3+3+1+2+2+2</f>
        <v>25</v>
      </c>
    </row>
    <row r="45" spans="1:5" x14ac:dyDescent="0.25">
      <c r="A45" s="2" t="s">
        <v>130</v>
      </c>
      <c r="B45">
        <v>9</v>
      </c>
      <c r="C45" s="1">
        <v>20</v>
      </c>
      <c r="D45">
        <f>3+3+2+2+3+2+3+3+2+1</f>
        <v>24</v>
      </c>
    </row>
    <row r="46" spans="1:5" x14ac:dyDescent="0.25">
      <c r="A46" s="2" t="s">
        <v>122</v>
      </c>
      <c r="B46">
        <v>9</v>
      </c>
      <c r="C46" s="1">
        <v>59</v>
      </c>
      <c r="D46">
        <f>3+3+3+1+2+3+3+1+3</f>
        <v>22</v>
      </c>
    </row>
    <row r="47" spans="1:5" x14ac:dyDescent="0.25">
      <c r="A47" s="2" t="s">
        <v>117</v>
      </c>
      <c r="B47">
        <v>9</v>
      </c>
      <c r="C47" s="1">
        <v>59</v>
      </c>
      <c r="D47">
        <f>3+2+1+3+3+3+2+1+2+1</f>
        <v>21</v>
      </c>
    </row>
    <row r="48" spans="1:5" x14ac:dyDescent="0.25">
      <c r="A48" s="2" t="s">
        <v>118</v>
      </c>
      <c r="B48">
        <v>9</v>
      </c>
      <c r="C48" s="1" t="s">
        <v>1</v>
      </c>
      <c r="D48">
        <f>3+3+1+3+2+2+3+2+1</f>
        <v>20</v>
      </c>
    </row>
    <row r="49" spans="1:5" x14ac:dyDescent="0.25">
      <c r="A49" s="2" t="s">
        <v>114</v>
      </c>
      <c r="B49">
        <v>9</v>
      </c>
      <c r="C49" s="1">
        <v>59</v>
      </c>
      <c r="D49">
        <f>3+3+1+1+1+3+3+2</f>
        <v>17</v>
      </c>
    </row>
    <row r="50" spans="1:5" x14ac:dyDescent="0.25">
      <c r="A50" s="2" t="s">
        <v>132</v>
      </c>
      <c r="B50">
        <v>9</v>
      </c>
      <c r="C50" s="1">
        <v>59</v>
      </c>
      <c r="D50">
        <f>3+1+1+2+3+2+3</f>
        <v>15</v>
      </c>
    </row>
    <row r="51" spans="1:5" x14ac:dyDescent="0.25">
      <c r="A51" s="2" t="s">
        <v>129</v>
      </c>
      <c r="B51">
        <v>9</v>
      </c>
      <c r="C51" s="1">
        <v>57</v>
      </c>
      <c r="D51">
        <f>3+1+3+3+3+1</f>
        <v>14</v>
      </c>
    </row>
    <row r="52" spans="1:5" x14ac:dyDescent="0.25">
      <c r="A52" s="2" t="s">
        <v>91</v>
      </c>
      <c r="B52">
        <v>9</v>
      </c>
      <c r="C52" s="1" t="s">
        <v>21</v>
      </c>
      <c r="D52">
        <f>3+3+1+2+3+2</f>
        <v>14</v>
      </c>
    </row>
    <row r="53" spans="1:5" x14ac:dyDescent="0.25">
      <c r="A53" s="2" t="s">
        <v>84</v>
      </c>
      <c r="B53">
        <v>9</v>
      </c>
      <c r="C53" s="1" t="s">
        <v>49</v>
      </c>
      <c r="D53">
        <f>3+2+3+2+1+3</f>
        <v>14</v>
      </c>
    </row>
    <row r="54" spans="1:5" x14ac:dyDescent="0.25">
      <c r="A54" s="2" t="s">
        <v>92</v>
      </c>
      <c r="B54">
        <v>9</v>
      </c>
      <c r="C54" s="1">
        <v>47</v>
      </c>
      <c r="D54">
        <f>2+1+2+3+1+1</f>
        <v>10</v>
      </c>
    </row>
    <row r="55" spans="1:5" x14ac:dyDescent="0.25">
      <c r="A55" s="2" t="s">
        <v>131</v>
      </c>
      <c r="B55">
        <v>9</v>
      </c>
      <c r="C55" s="1" t="s">
        <v>49</v>
      </c>
      <c r="D55">
        <f>1+1+3+3</f>
        <v>8</v>
      </c>
    </row>
    <row r="56" spans="1:5" x14ac:dyDescent="0.25">
      <c r="A56" s="4" t="s">
        <v>107</v>
      </c>
      <c r="B56">
        <v>10</v>
      </c>
      <c r="C56" s="1">
        <v>6</v>
      </c>
      <c r="D56">
        <f>3+3+1+2+3+2+3+1+2+3+2+3+2+3+3+3+2+3+3+3+1+3+2+2+3+2+3+2+2+3+3</f>
        <v>76</v>
      </c>
      <c r="E56" t="s">
        <v>133</v>
      </c>
    </row>
    <row r="57" spans="1:5" x14ac:dyDescent="0.25">
      <c r="A57" s="4" t="s">
        <v>69</v>
      </c>
      <c r="B57">
        <v>10</v>
      </c>
      <c r="C57" s="1">
        <v>55</v>
      </c>
      <c r="D57">
        <f>3+3+3+3+1+3+3+3+2+3+3+3+3+3+2+3+3+2+3+3+3+3+2+2+3+2+3</f>
        <v>73</v>
      </c>
      <c r="E57" t="s">
        <v>133</v>
      </c>
    </row>
    <row r="58" spans="1:5" x14ac:dyDescent="0.25">
      <c r="A58" s="4" t="s">
        <v>71</v>
      </c>
      <c r="B58">
        <v>10</v>
      </c>
      <c r="C58" s="1">
        <v>6</v>
      </c>
      <c r="D58">
        <f>3+3+3+2+3+3+1+3+3+3+3+2+3+2+3+3+3+1+2+1+2+2+3+3+3+2+3+3</f>
        <v>71</v>
      </c>
      <c r="E58" t="s">
        <v>134</v>
      </c>
    </row>
    <row r="59" spans="1:5" x14ac:dyDescent="0.25">
      <c r="A59" s="4" t="s">
        <v>50</v>
      </c>
      <c r="B59">
        <v>10</v>
      </c>
      <c r="C59" s="1">
        <v>55</v>
      </c>
      <c r="D59">
        <f>3+3+2+3+3+3+3+3+3+2+3+3+2+3+3+3+3+2+3+3+3+3+3</f>
        <v>65</v>
      </c>
      <c r="E59" t="s">
        <v>134</v>
      </c>
    </row>
    <row r="60" spans="1:5" x14ac:dyDescent="0.25">
      <c r="A60" s="4" t="s">
        <v>74</v>
      </c>
      <c r="B60">
        <v>10</v>
      </c>
      <c r="C60" s="1">
        <v>68</v>
      </c>
      <c r="D60">
        <f>3+3+3+2+3+3+2+3+2+3+2+3+3+2+3+3+2+3+3+2+2+2+3</f>
        <v>60</v>
      </c>
      <c r="E60" t="s">
        <v>134</v>
      </c>
    </row>
    <row r="61" spans="1:5" x14ac:dyDescent="0.25">
      <c r="A61" s="4" t="s">
        <v>70</v>
      </c>
      <c r="B61">
        <v>10</v>
      </c>
      <c r="C61" s="1">
        <v>55</v>
      </c>
      <c r="D61">
        <f>3+3+2+2+3+3+3+3+3+3+2+2+3+3+3+2+3+2+3+1+3</f>
        <v>55</v>
      </c>
      <c r="E61" t="s">
        <v>134</v>
      </c>
    </row>
    <row r="62" spans="1:5" x14ac:dyDescent="0.25">
      <c r="A62" s="4" t="s">
        <v>46</v>
      </c>
      <c r="B62">
        <v>10</v>
      </c>
      <c r="C62" s="1">
        <v>225</v>
      </c>
      <c r="D62">
        <f>3+3+3+3+3+3+3+2+3+2+3+3+1+3+3+3+3+2+2+3</f>
        <v>54</v>
      </c>
      <c r="E62" t="s">
        <v>134</v>
      </c>
    </row>
    <row r="63" spans="1:5" x14ac:dyDescent="0.25">
      <c r="A63" s="4" t="s">
        <v>57</v>
      </c>
      <c r="B63">
        <v>10</v>
      </c>
      <c r="C63" s="1">
        <v>20</v>
      </c>
      <c r="D63">
        <f>2+2+2+3+1+3+3+3+3+3+2+3+3+1+3+3+3+3+1+2+3</f>
        <v>52</v>
      </c>
    </row>
    <row r="64" spans="1:5" x14ac:dyDescent="0.25">
      <c r="A64" s="4" t="s">
        <v>64</v>
      </c>
      <c r="B64">
        <v>10</v>
      </c>
      <c r="C64" s="1" t="s">
        <v>1</v>
      </c>
      <c r="D64">
        <f>3+3+3+1+3+3+3+3+3+3+3+2+3+3+3+2+3+2+3</f>
        <v>52</v>
      </c>
    </row>
    <row r="65" spans="1:5" x14ac:dyDescent="0.25">
      <c r="A65" s="4" t="s">
        <v>72</v>
      </c>
      <c r="B65">
        <v>10</v>
      </c>
      <c r="C65" s="1" t="s">
        <v>73</v>
      </c>
      <c r="D65">
        <f>3+3+2+3+2+3+3+3+3+2+3+3+3+3+1+3+3+2+3</f>
        <v>51</v>
      </c>
    </row>
    <row r="66" spans="1:5" x14ac:dyDescent="0.25">
      <c r="A66" s="4" t="s">
        <v>56</v>
      </c>
      <c r="B66">
        <v>10</v>
      </c>
      <c r="C66" s="1" t="s">
        <v>36</v>
      </c>
      <c r="D66">
        <f>3+3+3+1+3+1+3+2+3+3+2+3+3+1+3+2+1+3+2+3+3</f>
        <v>51</v>
      </c>
    </row>
    <row r="67" spans="1:5" x14ac:dyDescent="0.25">
      <c r="A67" s="4" t="s">
        <v>68</v>
      </c>
      <c r="B67">
        <v>10</v>
      </c>
      <c r="C67" s="1">
        <v>2</v>
      </c>
      <c r="D67">
        <f>3+3+3+3+2+3+3+3+3+3+3+3+2+2+3+3+2+3</f>
        <v>50</v>
      </c>
    </row>
    <row r="68" spans="1:5" x14ac:dyDescent="0.25">
      <c r="A68" s="4" t="s">
        <v>63</v>
      </c>
      <c r="B68">
        <v>10</v>
      </c>
      <c r="C68" s="1" t="s">
        <v>1</v>
      </c>
      <c r="D68">
        <f>2+2+3+3+3+3+3+3+2+3+3+2+2+1+2+3</f>
        <v>40</v>
      </c>
    </row>
    <row r="69" spans="1:5" x14ac:dyDescent="0.25">
      <c r="A69" s="4" t="s">
        <v>47</v>
      </c>
      <c r="B69">
        <v>10</v>
      </c>
      <c r="C69" s="1" t="s">
        <v>1</v>
      </c>
      <c r="D69">
        <f>3+3+3+1+3+1+3+3+2+3+2+2+2+2+2+3</f>
        <v>38</v>
      </c>
    </row>
    <row r="70" spans="1:5" x14ac:dyDescent="0.25">
      <c r="A70" s="4" t="s">
        <v>65</v>
      </c>
      <c r="B70">
        <v>10</v>
      </c>
      <c r="C70" s="1" t="s">
        <v>49</v>
      </c>
      <c r="D70">
        <f>3+2+3+3+2+2+3+2+3+2+3+3+1+3+3</f>
        <v>38</v>
      </c>
    </row>
    <row r="71" spans="1:5" x14ac:dyDescent="0.25">
      <c r="A71" s="4" t="s">
        <v>108</v>
      </c>
      <c r="B71">
        <v>10</v>
      </c>
      <c r="C71" s="1" t="s">
        <v>1</v>
      </c>
      <c r="D71">
        <f>2+2+3+3+2+3+3+3+3+2+3+3+1+3+2</f>
        <v>38</v>
      </c>
    </row>
    <row r="72" spans="1:5" x14ac:dyDescent="0.25">
      <c r="A72" s="4" t="s">
        <v>58</v>
      </c>
      <c r="B72">
        <v>10</v>
      </c>
      <c r="C72" s="1" t="s">
        <v>49</v>
      </c>
      <c r="D72">
        <f>3+3+1+1+2+3+3+2+3+2+1+2+1+3+1+3+3</f>
        <v>37</v>
      </c>
    </row>
    <row r="73" spans="1:5" x14ac:dyDescent="0.25">
      <c r="A73" s="4" t="s">
        <v>66</v>
      </c>
      <c r="B73">
        <v>10</v>
      </c>
      <c r="C73" s="1">
        <v>65</v>
      </c>
      <c r="D73">
        <f>2+1+1+3+1+2+3+2+3+2+2+3+3+3+2+3</f>
        <v>36</v>
      </c>
    </row>
    <row r="74" spans="1:5" x14ac:dyDescent="0.25">
      <c r="A74" s="4" t="s">
        <v>60</v>
      </c>
      <c r="B74">
        <v>10</v>
      </c>
      <c r="C74" s="1" t="s">
        <v>61</v>
      </c>
      <c r="D74">
        <f>3+2+1+3+3+2+3+3+1+3+2+3+3</f>
        <v>32</v>
      </c>
    </row>
    <row r="75" spans="1:5" x14ac:dyDescent="0.25">
      <c r="A75" s="4" t="s">
        <v>52</v>
      </c>
      <c r="B75">
        <v>10</v>
      </c>
      <c r="C75" s="1" t="s">
        <v>53</v>
      </c>
      <c r="D75">
        <f>3+3+1+1+3+1+3+2+2+1+3+1+2+2+3</f>
        <v>31</v>
      </c>
    </row>
    <row r="76" spans="1:5" x14ac:dyDescent="0.25">
      <c r="A76" s="4" t="s">
        <v>59</v>
      </c>
      <c r="B76">
        <v>10</v>
      </c>
      <c r="C76" s="1">
        <v>68</v>
      </c>
      <c r="D76">
        <f>3+3+2+3+2+3+3+1+3+2+1+2+2</f>
        <v>30</v>
      </c>
    </row>
    <row r="77" spans="1:5" x14ac:dyDescent="0.25">
      <c r="A77" s="4" t="s">
        <v>48</v>
      </c>
      <c r="B77">
        <v>10</v>
      </c>
      <c r="C77" s="1" t="s">
        <v>49</v>
      </c>
      <c r="D77">
        <f>3+1+3+3+2+3+3+2+2+2+3</f>
        <v>27</v>
      </c>
    </row>
    <row r="78" spans="1:5" x14ac:dyDescent="0.25">
      <c r="A78" s="4" t="s">
        <v>136</v>
      </c>
      <c r="B78">
        <v>10</v>
      </c>
      <c r="C78" s="1" t="s">
        <v>49</v>
      </c>
      <c r="D78">
        <f>3+1+3+2+2+2+2+2+3+2+2+3</f>
        <v>27</v>
      </c>
    </row>
    <row r="79" spans="1:5" x14ac:dyDescent="0.25">
      <c r="A79" s="4" t="s">
        <v>67</v>
      </c>
      <c r="B79">
        <v>10</v>
      </c>
      <c r="C79" s="1" t="s">
        <v>1</v>
      </c>
      <c r="D79">
        <f>3+1+3+1+2+2+3</f>
        <v>15</v>
      </c>
    </row>
    <row r="80" spans="1:5" x14ac:dyDescent="0.25">
      <c r="A80" s="5" t="s">
        <v>9</v>
      </c>
      <c r="B80">
        <v>11</v>
      </c>
      <c r="C80" s="1" t="s">
        <v>1</v>
      </c>
      <c r="D80">
        <f>3+3+3+1+3+3+3+3+1+3+3+3+3+3+3+2+3+3+3+3+2+3+3+3+3+1+1+3+2+3+1+2+2+3+3+3</f>
        <v>93</v>
      </c>
      <c r="E80" t="s">
        <v>133</v>
      </c>
    </row>
    <row r="81" spans="1:5" x14ac:dyDescent="0.25">
      <c r="A81" s="5" t="s">
        <v>40</v>
      </c>
      <c r="B81">
        <v>11</v>
      </c>
      <c r="C81" s="1" t="s">
        <v>1</v>
      </c>
      <c r="D81">
        <f>3+3+3+2+3+3+3+2+3+3+3+3+3+3+2+3+3+3+3+3+3+3+3+1+3+3+2+3+3+3+3</f>
        <v>87</v>
      </c>
      <c r="E81" t="s">
        <v>133</v>
      </c>
    </row>
    <row r="82" spans="1:5" x14ac:dyDescent="0.25">
      <c r="A82" s="5" t="s">
        <v>33</v>
      </c>
      <c r="B82">
        <v>11</v>
      </c>
      <c r="C82" s="1" t="s">
        <v>1</v>
      </c>
      <c r="D82">
        <f>3+3+2+2+3+3+1+3+3+3+2+3+3+3+3+3+3+3+3+3+3+2+3+3+3+3+3+3</f>
        <v>78</v>
      </c>
      <c r="E82" t="s">
        <v>134</v>
      </c>
    </row>
    <row r="83" spans="1:5" x14ac:dyDescent="0.25">
      <c r="A83" s="5" t="s">
        <v>19</v>
      </c>
      <c r="B83">
        <v>11</v>
      </c>
      <c r="C83" s="1" t="s">
        <v>1</v>
      </c>
      <c r="D83">
        <f>3+3+1+3+3+3+3+3+3+3+3+3+3+3+2+3+1+3+3+3+3+3+3+3+3+3+3</f>
        <v>76</v>
      </c>
      <c r="E83" t="s">
        <v>134</v>
      </c>
    </row>
    <row r="84" spans="1:5" x14ac:dyDescent="0.25">
      <c r="A84" s="5" t="s">
        <v>8</v>
      </c>
      <c r="B84">
        <v>11</v>
      </c>
      <c r="C84" s="1" t="s">
        <v>1</v>
      </c>
      <c r="D84">
        <f>3+3+2+1+3+3+3+1+3+3+3+3+2+3+3+3+3+3+1+2+3+3+3+1+2+2+3+3</f>
        <v>71</v>
      </c>
      <c r="E84" t="s">
        <v>134</v>
      </c>
    </row>
    <row r="85" spans="1:5" x14ac:dyDescent="0.25">
      <c r="A85" s="5" t="s">
        <v>7</v>
      </c>
      <c r="B85">
        <v>11</v>
      </c>
      <c r="C85" s="1" t="s">
        <v>1</v>
      </c>
      <c r="D85">
        <f>3+3+3+1+3+3+3+2+3+3+3+3+3+2+3+3+3+2+2+3+3+2+2+2+3+3</f>
        <v>69</v>
      </c>
      <c r="E85" t="s">
        <v>134</v>
      </c>
    </row>
    <row r="86" spans="1:5" x14ac:dyDescent="0.25">
      <c r="A86" s="5" t="s">
        <v>14</v>
      </c>
      <c r="B86">
        <v>11</v>
      </c>
      <c r="C86" s="1" t="s">
        <v>1</v>
      </c>
      <c r="D86">
        <f>3+3+3+3+3+2+3+3+3+3+3+2+3+3+1+3+3+2+3+3+2+3+3+3+3</f>
        <v>69</v>
      </c>
      <c r="E86" t="s">
        <v>134</v>
      </c>
    </row>
    <row r="87" spans="1:5" x14ac:dyDescent="0.25">
      <c r="A87" s="5" t="s">
        <v>24</v>
      </c>
      <c r="B87">
        <v>11</v>
      </c>
      <c r="C87" s="1">
        <v>59</v>
      </c>
      <c r="D87">
        <f>3+3+3+3+2+3+3+2+3+3+3+3+3+1+3+3+2+3+3+3+3+3+1+1+3+3</f>
        <v>69</v>
      </c>
      <c r="E87" t="s">
        <v>134</v>
      </c>
    </row>
    <row r="88" spans="1:5" x14ac:dyDescent="0.25">
      <c r="A88" s="5" t="s">
        <v>32</v>
      </c>
      <c r="B88">
        <v>11</v>
      </c>
      <c r="C88" s="1">
        <v>55</v>
      </c>
      <c r="D88">
        <f>3+3+3+2+3+3+3+2+3+3+3+3+3+3+3+3+3+2+3+2+3+3+3+3</f>
        <v>68</v>
      </c>
      <c r="E88" t="s">
        <v>134</v>
      </c>
    </row>
    <row r="89" spans="1:5" x14ac:dyDescent="0.25">
      <c r="A89" s="5" t="s">
        <v>26</v>
      </c>
      <c r="B89">
        <v>11</v>
      </c>
      <c r="C89" s="1">
        <v>60</v>
      </c>
      <c r="D89">
        <f>3+1+1+3+2+3+3+3+3+3+3+2+3+3+3+1+3+1+3+1+3+3+3+1+2+2+3</f>
        <v>65</v>
      </c>
      <c r="E89" t="s">
        <v>134</v>
      </c>
    </row>
    <row r="90" spans="1:5" x14ac:dyDescent="0.25">
      <c r="A90" s="5" t="s">
        <v>55</v>
      </c>
      <c r="B90">
        <v>11</v>
      </c>
      <c r="C90" s="1" t="s">
        <v>1</v>
      </c>
      <c r="D90">
        <f>3+2+1+3+3+2+3+3+3+3+3+2+1+3+2+3+3+3+1+2+2+3+2+3+3</f>
        <v>62</v>
      </c>
    </row>
    <row r="91" spans="1:5" x14ac:dyDescent="0.25">
      <c r="A91" s="5" t="s">
        <v>43</v>
      </c>
      <c r="B91">
        <v>11</v>
      </c>
      <c r="C91" s="1" t="s">
        <v>1</v>
      </c>
      <c r="D91">
        <f>3+3+2+3+3+3+2+3+3+3+3+2+3+2+3+3+3+3+1+3+3+1+3</f>
        <v>61</v>
      </c>
    </row>
    <row r="92" spans="1:5" x14ac:dyDescent="0.25">
      <c r="A92" s="5" t="s">
        <v>45</v>
      </c>
      <c r="B92">
        <v>11</v>
      </c>
      <c r="C92" s="1">
        <v>59</v>
      </c>
      <c r="D92">
        <f>3+3+3+3+3+2+3+3+2+3+1+2+3+3+3+1+3+3+3+3+3+3</f>
        <v>59</v>
      </c>
    </row>
    <row r="93" spans="1:5" x14ac:dyDescent="0.25">
      <c r="A93" s="5" t="s">
        <v>42</v>
      </c>
      <c r="B93">
        <v>11</v>
      </c>
      <c r="C93" s="1">
        <v>77</v>
      </c>
      <c r="D93">
        <f>3+3+1+1+3+1+3+2+3+3+3+2+2+3+3+3+1+2+3+2+3+3+3+3</f>
        <v>59</v>
      </c>
    </row>
    <row r="94" spans="1:5" x14ac:dyDescent="0.25">
      <c r="A94" s="5" t="s">
        <v>18</v>
      </c>
      <c r="B94">
        <v>11</v>
      </c>
      <c r="C94" s="1" t="s">
        <v>1</v>
      </c>
      <c r="D94">
        <f>2+3+2+2+3+1+3+3+3+3+2+3+2+2+3+3+3+1+3+3+3+3+3</f>
        <v>59</v>
      </c>
    </row>
    <row r="95" spans="1:5" x14ac:dyDescent="0.25">
      <c r="A95" s="5" t="s">
        <v>38</v>
      </c>
      <c r="B95">
        <v>11</v>
      </c>
      <c r="C95" s="1" t="s">
        <v>1</v>
      </c>
      <c r="D95">
        <f>3+3+3+1+1+3+3+1+3+3+3+3+3+2+3+2+3+3+1+1+2+3+3+3</f>
        <v>59</v>
      </c>
    </row>
    <row r="96" spans="1:5" x14ac:dyDescent="0.25">
      <c r="A96" s="5" t="s">
        <v>39</v>
      </c>
      <c r="B96">
        <v>11</v>
      </c>
      <c r="C96" s="1" t="s">
        <v>1</v>
      </c>
      <c r="D96">
        <f>3+1+1+1+3+3+3+3+3+1+3+3+2+2+3+1+3+3+3+3+2+3+3</f>
        <v>56</v>
      </c>
    </row>
    <row r="97" spans="1:4" x14ac:dyDescent="0.25">
      <c r="A97" s="5" t="s">
        <v>10</v>
      </c>
      <c r="B97">
        <v>11</v>
      </c>
      <c r="C97" s="1">
        <v>68</v>
      </c>
      <c r="D97">
        <f>3+3+3+3+1+1+3+2+3+3+1+1+1+1+2+3+2+3+3+3+3+3</f>
        <v>51</v>
      </c>
    </row>
    <row r="98" spans="1:4" x14ac:dyDescent="0.25">
      <c r="A98" s="5" t="s">
        <v>62</v>
      </c>
      <c r="B98">
        <v>11</v>
      </c>
      <c r="C98" s="1">
        <v>55</v>
      </c>
      <c r="D98">
        <f>3+3+2+3+3+2+2+3+2+2+2+2+3+1+3+1+3+3+3+3</f>
        <v>49</v>
      </c>
    </row>
    <row r="99" spans="1:4" x14ac:dyDescent="0.25">
      <c r="A99" s="5" t="s">
        <v>37</v>
      </c>
      <c r="B99">
        <v>11</v>
      </c>
      <c r="C99" s="1">
        <v>68</v>
      </c>
      <c r="D99">
        <f>3+3+3+1+1+3+3+3+2+2+3+1+1+3+3+2+2+2+2+3+3</f>
        <v>49</v>
      </c>
    </row>
    <row r="100" spans="1:4" x14ac:dyDescent="0.25">
      <c r="A100" s="5" t="s">
        <v>4</v>
      </c>
      <c r="B100">
        <v>11</v>
      </c>
      <c r="C100" s="1">
        <v>2</v>
      </c>
      <c r="D100">
        <f>3+3+3+2+3+3+2+3+3+2+3+3+3+3+3+3+3</f>
        <v>48</v>
      </c>
    </row>
    <row r="101" spans="1:4" x14ac:dyDescent="0.25">
      <c r="A101" s="5" t="s">
        <v>0</v>
      </c>
      <c r="B101">
        <v>11</v>
      </c>
      <c r="C101" s="1" t="s">
        <v>1</v>
      </c>
      <c r="D101">
        <f>3+2+3+1+1+1+3+3+2+3+2+2+3+3+2+3+2+3+2+2</f>
        <v>46</v>
      </c>
    </row>
    <row r="102" spans="1:4" x14ac:dyDescent="0.25">
      <c r="A102" s="5" t="s">
        <v>54</v>
      </c>
      <c r="B102">
        <v>11</v>
      </c>
      <c r="C102" s="1" t="s">
        <v>1</v>
      </c>
      <c r="D102">
        <f>2+3+2+3+3+3+3+3+3+3+3+1+3+3+3</f>
        <v>41</v>
      </c>
    </row>
    <row r="103" spans="1:4" x14ac:dyDescent="0.25">
      <c r="A103" s="5" t="s">
        <v>16</v>
      </c>
      <c r="B103">
        <v>11</v>
      </c>
      <c r="C103" s="1" t="s">
        <v>17</v>
      </c>
      <c r="D103">
        <f>3+3+1+1+3+2+3+3+2+3+2+3+3+3+3+3</f>
        <v>41</v>
      </c>
    </row>
    <row r="104" spans="1:4" x14ac:dyDescent="0.25">
      <c r="A104" s="5" t="s">
        <v>23</v>
      </c>
      <c r="B104">
        <v>11</v>
      </c>
      <c r="C104" s="1">
        <v>77</v>
      </c>
      <c r="D104">
        <f>3+3+1+1+1+3+3+3+3+3+3+1+3+2+3+3+1</f>
        <v>40</v>
      </c>
    </row>
    <row r="105" spans="1:4" x14ac:dyDescent="0.25">
      <c r="A105" s="5" t="s">
        <v>51</v>
      </c>
      <c r="B105">
        <v>11</v>
      </c>
      <c r="C105" s="1">
        <v>222</v>
      </c>
      <c r="D105">
        <f>1+3+1+3+3+3+3+2+2+3+2+3+2+3+3+3</f>
        <v>40</v>
      </c>
    </row>
    <row r="106" spans="1:4" x14ac:dyDescent="0.25">
      <c r="A106" s="5" t="s">
        <v>30</v>
      </c>
      <c r="B106">
        <v>11</v>
      </c>
      <c r="C106" s="1" t="s">
        <v>13</v>
      </c>
      <c r="D106">
        <f>3+3+3+3+3+3+2+2+3+3+3+3+3+3</f>
        <v>40</v>
      </c>
    </row>
    <row r="107" spans="1:4" x14ac:dyDescent="0.25">
      <c r="A107" s="5" t="s">
        <v>35</v>
      </c>
      <c r="B107">
        <v>11</v>
      </c>
      <c r="C107" s="1" t="s">
        <v>36</v>
      </c>
      <c r="D107">
        <f>3+3+3+3+3+3+3+2+3+2+3+1+1+2+1+3</f>
        <v>39</v>
      </c>
    </row>
    <row r="108" spans="1:4" x14ac:dyDescent="0.25">
      <c r="A108" s="5" t="s">
        <v>41</v>
      </c>
      <c r="B108">
        <v>11</v>
      </c>
      <c r="C108" s="1">
        <v>55</v>
      </c>
      <c r="D108">
        <f>3+1+3+2+3+1+3+3+3+1+3+3+3+1+3+3</f>
        <v>39</v>
      </c>
    </row>
    <row r="109" spans="1:4" x14ac:dyDescent="0.25">
      <c r="A109" s="5" t="s">
        <v>27</v>
      </c>
      <c r="B109">
        <v>11</v>
      </c>
      <c r="C109" s="1" t="s">
        <v>21</v>
      </c>
      <c r="D109">
        <f>3+3+1+1+3+3+3+2+3+3+3+3+3</f>
        <v>34</v>
      </c>
    </row>
    <row r="110" spans="1:4" x14ac:dyDescent="0.25">
      <c r="A110" s="5" t="s">
        <v>5</v>
      </c>
      <c r="B110">
        <v>11</v>
      </c>
      <c r="C110" s="1">
        <v>57</v>
      </c>
      <c r="D110">
        <f>3+1+1+2+3+3+2+3+3+2+3+3</f>
        <v>29</v>
      </c>
    </row>
    <row r="111" spans="1:4" x14ac:dyDescent="0.25">
      <c r="A111" s="5" t="s">
        <v>11</v>
      </c>
      <c r="B111">
        <v>11</v>
      </c>
      <c r="C111" s="1">
        <v>68</v>
      </c>
      <c r="D111">
        <f>2+1+3+3+3+3+3+3+2+3+3</f>
        <v>29</v>
      </c>
    </row>
    <row r="112" spans="1:4" x14ac:dyDescent="0.25">
      <c r="A112" s="5" t="s">
        <v>31</v>
      </c>
      <c r="B112">
        <v>11</v>
      </c>
      <c r="C112" s="1">
        <v>65</v>
      </c>
      <c r="D112">
        <f>2+3+1+3+1+2+1+2+3+1+1+3+3+1+2</f>
        <v>29</v>
      </c>
    </row>
    <row r="113" spans="1:4" x14ac:dyDescent="0.25">
      <c r="A113" s="5" t="s">
        <v>15</v>
      </c>
      <c r="B113">
        <v>11</v>
      </c>
      <c r="C113" s="1">
        <v>28</v>
      </c>
      <c r="D113">
        <f>3+3+3+3+2+1+2+3+2+3+3</f>
        <v>28</v>
      </c>
    </row>
    <row r="114" spans="1:4" x14ac:dyDescent="0.25">
      <c r="A114" s="5" t="s">
        <v>34</v>
      </c>
      <c r="B114">
        <v>11</v>
      </c>
      <c r="C114" s="1">
        <v>57</v>
      </c>
      <c r="D114">
        <f>2+1+3+2+3+3+3+3+3+3+2</f>
        <v>28</v>
      </c>
    </row>
    <row r="115" spans="1:4" x14ac:dyDescent="0.25">
      <c r="A115" s="5" t="s">
        <v>25</v>
      </c>
      <c r="B115">
        <v>11</v>
      </c>
      <c r="C115" s="1">
        <v>77</v>
      </c>
      <c r="D115">
        <f>3+3+1+1+1+3+3+2+1+1+3+2+2</f>
        <v>26</v>
      </c>
    </row>
    <row r="116" spans="1:4" x14ac:dyDescent="0.25">
      <c r="A116" s="5" t="s">
        <v>22</v>
      </c>
      <c r="B116">
        <v>11</v>
      </c>
      <c r="C116" s="1">
        <v>60</v>
      </c>
      <c r="D116">
        <f>1+3+2+3+2+3+2+3+3+3</f>
        <v>25</v>
      </c>
    </row>
    <row r="117" spans="1:4" x14ac:dyDescent="0.25">
      <c r="A117" s="5" t="s">
        <v>28</v>
      </c>
      <c r="B117">
        <v>11</v>
      </c>
      <c r="C117" s="1" t="s">
        <v>29</v>
      </c>
      <c r="D117">
        <f>3+3+3+3+3+2+3+3+2</f>
        <v>25</v>
      </c>
    </row>
    <row r="118" spans="1:4" x14ac:dyDescent="0.25">
      <c r="A118" s="5" t="s">
        <v>3</v>
      </c>
      <c r="B118">
        <v>11</v>
      </c>
      <c r="C118" s="1">
        <v>52</v>
      </c>
      <c r="D118">
        <f>3+2+1+3+3+3+1+3+1+3</f>
        <v>23</v>
      </c>
    </row>
    <row r="119" spans="1:4" x14ac:dyDescent="0.25">
      <c r="A119" s="5" t="s">
        <v>44</v>
      </c>
      <c r="B119">
        <v>11</v>
      </c>
      <c r="C119" s="1">
        <v>77</v>
      </c>
      <c r="D119">
        <f>3+3+3+3+3+3+3+2</f>
        <v>23</v>
      </c>
    </row>
    <row r="120" spans="1:4" x14ac:dyDescent="0.25">
      <c r="A120" s="5" t="s">
        <v>12</v>
      </c>
      <c r="B120">
        <v>11</v>
      </c>
      <c r="C120" s="1" t="s">
        <v>13</v>
      </c>
      <c r="D120">
        <f>3+3+2+3+3+1+2+3</f>
        <v>20</v>
      </c>
    </row>
    <row r="121" spans="1:4" x14ac:dyDescent="0.25">
      <c r="A121" s="5" t="s">
        <v>2</v>
      </c>
      <c r="B121">
        <v>11</v>
      </c>
      <c r="C121" s="1">
        <v>222</v>
      </c>
      <c r="D121">
        <f>3+2+3+2+3+1+1+2</f>
        <v>17</v>
      </c>
    </row>
    <row r="122" spans="1:4" x14ac:dyDescent="0.25">
      <c r="A122" s="5" t="s">
        <v>6</v>
      </c>
      <c r="B122">
        <v>11</v>
      </c>
      <c r="C122" s="1">
        <v>6</v>
      </c>
      <c r="D122">
        <f>3+2+1+1+3+2+1+3</f>
        <v>16</v>
      </c>
    </row>
    <row r="123" spans="1:4" x14ac:dyDescent="0.25">
      <c r="A123" s="5" t="s">
        <v>20</v>
      </c>
      <c r="B123">
        <v>11</v>
      </c>
      <c r="C123" s="1" t="s">
        <v>21</v>
      </c>
      <c r="D123">
        <f>2+1+1+1+3+3</f>
        <v>11</v>
      </c>
    </row>
  </sheetData>
  <sortState ref="A8:D12">
    <sortCondition descending="1" ref="D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J23" sqref="J23"/>
    </sheetView>
  </sheetViews>
  <sheetFormatPr defaultRowHeight="15" x14ac:dyDescent="0.25"/>
  <cols>
    <col min="1" max="1" width="18.85546875" bestFit="1" customWidth="1"/>
    <col min="2" max="2" width="2.85546875" bestFit="1" customWidth="1"/>
    <col min="3" max="3" width="8.85546875" style="1" bestFit="1" customWidth="1"/>
    <col min="4" max="4" width="2.85546875" bestFit="1" customWidth="1"/>
    <col min="5" max="5" width="0" hidden="1" customWidth="1"/>
  </cols>
  <sheetData>
    <row r="1" spans="1:7" x14ac:dyDescent="0.25">
      <c r="A1" s="2" t="s">
        <v>112</v>
      </c>
      <c r="B1">
        <v>9</v>
      </c>
      <c r="C1" s="1" t="s">
        <v>21</v>
      </c>
      <c r="D1">
        <f>3+3+3+1+3+2+3+3+3+3+3+3+2+3+2+3+2+2+1+3+2+3+2+2+3+1+1+3</f>
        <v>68</v>
      </c>
      <c r="E1" t="s">
        <v>133</v>
      </c>
      <c r="F1">
        <f>D1*1.2*1.2</f>
        <v>97.919999999999987</v>
      </c>
      <c r="G1" t="s">
        <v>135</v>
      </c>
    </row>
    <row r="2" spans="1:7" x14ac:dyDescent="0.25">
      <c r="A2" s="5" t="s">
        <v>9</v>
      </c>
      <c r="B2">
        <v>11</v>
      </c>
      <c r="C2" s="1" t="s">
        <v>1</v>
      </c>
      <c r="D2">
        <f>3+3+3+1+3+3+3+3+1+3+3+3+3+3+3+2+3+3+3+3+2+3+3+3+3+1+1+3+2+3+1+2+2+3+3+3</f>
        <v>93</v>
      </c>
      <c r="E2" t="s">
        <v>133</v>
      </c>
      <c r="F2">
        <f>D2</f>
        <v>93</v>
      </c>
      <c r="G2" t="s">
        <v>135</v>
      </c>
    </row>
    <row r="3" spans="1:7" x14ac:dyDescent="0.25">
      <c r="A3" s="4" t="s">
        <v>107</v>
      </c>
      <c r="B3">
        <v>10</v>
      </c>
      <c r="C3" s="1">
        <v>6</v>
      </c>
      <c r="D3">
        <f>3+3+1+2+3+2+3+1+2+3+2+3+2+3+3+3+2+3+3+3+1+3+2+2+3+2+3+2+2+3+3</f>
        <v>76</v>
      </c>
      <c r="E3" t="s">
        <v>133</v>
      </c>
      <c r="F3">
        <f>D3*1.2</f>
        <v>91.2</v>
      </c>
      <c r="G3" t="s">
        <v>135</v>
      </c>
    </row>
    <row r="4" spans="1:7" x14ac:dyDescent="0.25">
      <c r="A4" s="2" t="s">
        <v>113</v>
      </c>
      <c r="B4">
        <v>9</v>
      </c>
      <c r="C4" s="1" t="s">
        <v>49</v>
      </c>
      <c r="D4">
        <f>3+3+2+3+3+2+3+3+3+2+2+3+3+2+3+3+1+3+1+2+3+3+3+3</f>
        <v>62</v>
      </c>
      <c r="E4" t="s">
        <v>134</v>
      </c>
      <c r="F4">
        <f>D4*1.2*1.2</f>
        <v>89.279999999999987</v>
      </c>
      <c r="G4" t="s">
        <v>135</v>
      </c>
    </row>
    <row r="5" spans="1:7" x14ac:dyDescent="0.25">
      <c r="A5" s="4" t="s">
        <v>69</v>
      </c>
      <c r="B5">
        <v>10</v>
      </c>
      <c r="C5" s="1">
        <v>55</v>
      </c>
      <c r="D5">
        <f>3+3+3+3+1+3+3+3+2+3+3+3+3+3+2+3+3+2+3+3+3+3+2+2+3+2+3</f>
        <v>73</v>
      </c>
      <c r="E5" t="s">
        <v>133</v>
      </c>
      <c r="F5">
        <f>D5*1.2</f>
        <v>87.6</v>
      </c>
      <c r="G5" t="s">
        <v>135</v>
      </c>
    </row>
    <row r="6" spans="1:7" x14ac:dyDescent="0.25">
      <c r="A6" s="5" t="s">
        <v>40</v>
      </c>
      <c r="B6">
        <v>11</v>
      </c>
      <c r="C6" s="1" t="s">
        <v>1</v>
      </c>
      <c r="D6">
        <f>3+3+3+2+3+3+3+2+3+3+3+3+3+3+2+3+3+3+3+3+3+3+3+1+3+3+2+3+3+3+3</f>
        <v>87</v>
      </c>
      <c r="E6" t="s">
        <v>133</v>
      </c>
      <c r="F6">
        <f>D6</f>
        <v>87</v>
      </c>
      <c r="G6" t="s">
        <v>135</v>
      </c>
    </row>
    <row r="7" spans="1:7" x14ac:dyDescent="0.25">
      <c r="A7" s="2" t="s">
        <v>94</v>
      </c>
      <c r="B7">
        <v>9</v>
      </c>
      <c r="C7" s="1">
        <v>65</v>
      </c>
      <c r="D7">
        <f>3+1+3+2+1+3+3+2+3+3+3+1+3+2+2+3+1+1+3+2+3+3+3+3+3</f>
        <v>60</v>
      </c>
      <c r="E7" t="s">
        <v>134</v>
      </c>
      <c r="F7">
        <f>D7*1.2*1.2</f>
        <v>86.399999999999991</v>
      </c>
    </row>
    <row r="8" spans="1:7" x14ac:dyDescent="0.25">
      <c r="A8" s="4" t="s">
        <v>71</v>
      </c>
      <c r="B8">
        <v>10</v>
      </c>
      <c r="C8" s="1">
        <v>6</v>
      </c>
      <c r="D8">
        <f>3+3+3+2+3+3+1+3+3+3+3+2+3+2+3+3+3+1+2+1+2+2+3+3+3+2+3+3</f>
        <v>71</v>
      </c>
      <c r="E8" t="s">
        <v>134</v>
      </c>
      <c r="F8">
        <f>D8*1.2</f>
        <v>85.2</v>
      </c>
    </row>
    <row r="9" spans="1:7" x14ac:dyDescent="0.25">
      <c r="A9" s="2" t="s">
        <v>109</v>
      </c>
      <c r="B9">
        <v>9</v>
      </c>
      <c r="C9" s="1">
        <v>52</v>
      </c>
      <c r="D9">
        <f>3+1+1+3+3+3+2+3+3+2+3+2+3+3+1+3+3+3+1+2+3+3+1+1+3</f>
        <v>59</v>
      </c>
      <c r="E9" t="s">
        <v>134</v>
      </c>
      <c r="F9">
        <f>D9*1.2*1.2</f>
        <v>84.96</v>
      </c>
    </row>
    <row r="10" spans="1:7" x14ac:dyDescent="0.25">
      <c r="A10" s="3" t="s">
        <v>97</v>
      </c>
      <c r="B10">
        <v>8</v>
      </c>
      <c r="C10" s="1">
        <v>12</v>
      </c>
      <c r="D10">
        <f>3+3+3+1+2+1+3+3+3+3+3+3+3+3+3+3+3+1+2</f>
        <v>49</v>
      </c>
      <c r="E10" t="s">
        <v>133</v>
      </c>
      <c r="F10">
        <f>D10*1.2*1.2*1.2</f>
        <v>84.671999999999983</v>
      </c>
    </row>
    <row r="11" spans="1:7" x14ac:dyDescent="0.25">
      <c r="A11" s="4" t="s">
        <v>50</v>
      </c>
      <c r="B11">
        <v>10</v>
      </c>
      <c r="C11" s="1">
        <v>55</v>
      </c>
      <c r="D11">
        <f>3+3+2+3+3+3+3+3+3+2+3+3+2+3+3+3+3+2+3+3+3+3+3</f>
        <v>65</v>
      </c>
      <c r="E11" t="s">
        <v>134</v>
      </c>
      <c r="F11">
        <f>D11*1.2</f>
        <v>78</v>
      </c>
    </row>
    <row r="12" spans="1:7" x14ac:dyDescent="0.25">
      <c r="A12" s="5" t="s">
        <v>33</v>
      </c>
      <c r="B12">
        <v>11</v>
      </c>
      <c r="C12" s="1" t="s">
        <v>1</v>
      </c>
      <c r="D12">
        <f>3+3+2+2+3+3+1+3+3+3+2+3+3+3+3+3+3+3+3+3+3+2+3+3+3+3+3+3</f>
        <v>78</v>
      </c>
      <c r="E12" t="s">
        <v>134</v>
      </c>
      <c r="F12">
        <f>D12</f>
        <v>78</v>
      </c>
    </row>
    <row r="13" spans="1:7" x14ac:dyDescent="0.25">
      <c r="A13" s="3" t="s">
        <v>96</v>
      </c>
      <c r="B13">
        <v>8</v>
      </c>
      <c r="C13" s="1" t="s">
        <v>73</v>
      </c>
      <c r="D13">
        <f>3+3+1+3+3+3+3+2+3+2+3+2+3+3+1+3+3</f>
        <v>44</v>
      </c>
      <c r="E13" t="s">
        <v>134</v>
      </c>
      <c r="F13">
        <f>D13*1.2*1.2*1.2</f>
        <v>76.031999999999982</v>
      </c>
    </row>
    <row r="14" spans="1:7" x14ac:dyDescent="0.25">
      <c r="A14" s="5" t="s">
        <v>19</v>
      </c>
      <c r="B14">
        <v>11</v>
      </c>
      <c r="C14" s="1" t="s">
        <v>1</v>
      </c>
      <c r="D14">
        <f>3+3+1+3+3+3+3+3+3+3+3+3+3+3+2+3+1+3+3+3+3+3+3+3+3+3+3</f>
        <v>76</v>
      </c>
      <c r="E14" t="s">
        <v>134</v>
      </c>
      <c r="F14">
        <f>D14</f>
        <v>76</v>
      </c>
    </row>
    <row r="15" spans="1:7" x14ac:dyDescent="0.25">
      <c r="A15" s="2" t="s">
        <v>137</v>
      </c>
      <c r="B15">
        <v>9</v>
      </c>
      <c r="C15" s="1">
        <v>6</v>
      </c>
      <c r="D15">
        <f>3+1+2+1+3+3+3+2+3+3+3+2+2+2+2+3+2+3+1+3+3+1</f>
        <v>51</v>
      </c>
      <c r="E15" t="s">
        <v>134</v>
      </c>
      <c r="F15">
        <f>D15*1.2*1.2</f>
        <v>73.44</v>
      </c>
    </row>
    <row r="16" spans="1:7" x14ac:dyDescent="0.25">
      <c r="A16" s="4" t="s">
        <v>74</v>
      </c>
      <c r="B16">
        <v>10</v>
      </c>
      <c r="C16" s="1">
        <v>68</v>
      </c>
      <c r="D16">
        <f>3+3+3+2+3+3+2+3+2+3+2+3+3+2+3+3+2+3+3+2+2+2+3</f>
        <v>60</v>
      </c>
      <c r="E16" t="s">
        <v>134</v>
      </c>
      <c r="F16">
        <f>D16*1.2</f>
        <v>72</v>
      </c>
    </row>
    <row r="17" spans="1:6" x14ac:dyDescent="0.25">
      <c r="A17" s="5" t="s">
        <v>8</v>
      </c>
      <c r="B17">
        <v>11</v>
      </c>
      <c r="C17" s="1" t="s">
        <v>1</v>
      </c>
      <c r="D17">
        <f>3+3+2+1+3+3+3+1+3+3+3+3+2+3+3+3+3+3+1+2+3+3+3+1+2+2+3+3</f>
        <v>71</v>
      </c>
      <c r="E17" t="s">
        <v>134</v>
      </c>
      <c r="F17">
        <f>D17</f>
        <v>71</v>
      </c>
    </row>
    <row r="18" spans="1:6" x14ac:dyDescent="0.25">
      <c r="A18" s="2" t="s">
        <v>125</v>
      </c>
      <c r="B18">
        <v>9</v>
      </c>
      <c r="C18" s="1" t="s">
        <v>73</v>
      </c>
      <c r="D18">
        <f>3+3+1+2+3+3+3+3+3+3+2+2+3+3+3+3+2+2+2</f>
        <v>49</v>
      </c>
      <c r="E18" t="s">
        <v>134</v>
      </c>
      <c r="F18">
        <f>D18*1.2*1.2</f>
        <v>70.559999999999988</v>
      </c>
    </row>
    <row r="19" spans="1:6" x14ac:dyDescent="0.25">
      <c r="A19" s="2" t="s">
        <v>115</v>
      </c>
      <c r="B19">
        <v>9</v>
      </c>
      <c r="C19" s="1">
        <v>2</v>
      </c>
      <c r="D19">
        <f>3+2+1+3+3+3+3+3+3+2+2+3+3+3+2+1+2+2+3+2</f>
        <v>49</v>
      </c>
      <c r="E19" t="s">
        <v>134</v>
      </c>
      <c r="F19">
        <f>D19*1.2*1.2</f>
        <v>70.559999999999988</v>
      </c>
    </row>
    <row r="20" spans="1:6" x14ac:dyDescent="0.25">
      <c r="A20" s="3" t="s">
        <v>105</v>
      </c>
      <c r="B20">
        <v>8</v>
      </c>
      <c r="C20" s="1" t="s">
        <v>73</v>
      </c>
      <c r="D20">
        <f>3+3+1+3+3+3+3+3+1+2+2+3+3+2+2+3</f>
        <v>40</v>
      </c>
      <c r="E20" t="s">
        <v>134</v>
      </c>
      <c r="F20">
        <f>D20*1.2*1.2*1.2</f>
        <v>69.11999999999999</v>
      </c>
    </row>
    <row r="21" spans="1:6" x14ac:dyDescent="0.25">
      <c r="A21" s="3" t="s">
        <v>81</v>
      </c>
      <c r="B21">
        <v>8</v>
      </c>
      <c r="C21" s="1" t="s">
        <v>1</v>
      </c>
      <c r="D21">
        <f>3+3+2+1+2+3+3+3+2+3+2+3+3+1+1+3+1+1</f>
        <v>40</v>
      </c>
      <c r="E21" t="s">
        <v>134</v>
      </c>
      <c r="F21">
        <f>D21*1.2*1.2*1.2</f>
        <v>69.11999999999999</v>
      </c>
    </row>
    <row r="22" spans="1:6" x14ac:dyDescent="0.25">
      <c r="A22" s="3" t="s">
        <v>138</v>
      </c>
      <c r="B22">
        <v>8</v>
      </c>
      <c r="C22" s="1">
        <v>12</v>
      </c>
      <c r="D22">
        <f>3+1+1+3+3+3+3+3+3+3+2+3+3+2+3+1</f>
        <v>40</v>
      </c>
      <c r="E22" t="s">
        <v>134</v>
      </c>
      <c r="F22">
        <f>D22*1.2*1.2*1.2</f>
        <v>69.11999999999999</v>
      </c>
    </row>
    <row r="23" spans="1:6" x14ac:dyDescent="0.25">
      <c r="A23" s="5" t="s">
        <v>7</v>
      </c>
      <c r="B23">
        <v>11</v>
      </c>
      <c r="C23" s="1" t="s">
        <v>1</v>
      </c>
      <c r="D23">
        <f>3+3+3+1+3+3+3+2+3+3+3+3+3+2+3+3+3+2+2+3+3+2+2+2+3+3</f>
        <v>69</v>
      </c>
      <c r="E23" t="s">
        <v>134</v>
      </c>
      <c r="F23">
        <f>D23</f>
        <v>69</v>
      </c>
    </row>
    <row r="24" spans="1:6" x14ac:dyDescent="0.25">
      <c r="A24" s="5" t="s">
        <v>14</v>
      </c>
      <c r="B24">
        <v>11</v>
      </c>
      <c r="C24" s="1" t="s">
        <v>1</v>
      </c>
      <c r="D24">
        <f>3+3+3+3+3+2+3+3+3+3+3+2+3+3+1+3+3+2+3+3+2+3+3+3+3</f>
        <v>69</v>
      </c>
      <c r="E24" t="s">
        <v>134</v>
      </c>
      <c r="F24">
        <f>D24</f>
        <v>69</v>
      </c>
    </row>
    <row r="25" spans="1:6" x14ac:dyDescent="0.25">
      <c r="A25" s="5" t="s">
        <v>24</v>
      </c>
      <c r="B25">
        <v>11</v>
      </c>
      <c r="C25" s="1">
        <v>59</v>
      </c>
      <c r="D25">
        <f>3+3+3+3+2+3+3+2+3+3+3+3+3+1+3+3+2+3+3+3+3+3+1+1+3+3</f>
        <v>69</v>
      </c>
      <c r="E25" t="s">
        <v>134</v>
      </c>
      <c r="F25">
        <f>D25</f>
        <v>69</v>
      </c>
    </row>
    <row r="26" spans="1:6" x14ac:dyDescent="0.25">
      <c r="A26" s="5" t="s">
        <v>32</v>
      </c>
      <c r="B26">
        <v>11</v>
      </c>
      <c r="C26" s="1">
        <v>55</v>
      </c>
      <c r="D26">
        <f>3+3+3+2+3+3+3+2+3+3+3+3+3+3+3+3+3+2+3+2+3+3+3+3</f>
        <v>68</v>
      </c>
      <c r="E26" t="s">
        <v>134</v>
      </c>
      <c r="F26">
        <f>D26</f>
        <v>68</v>
      </c>
    </row>
    <row r="27" spans="1:6" x14ac:dyDescent="0.25">
      <c r="A27" s="4" t="s">
        <v>70</v>
      </c>
      <c r="B27">
        <v>10</v>
      </c>
      <c r="C27" s="1">
        <v>55</v>
      </c>
      <c r="D27">
        <f>3+3+2+2+3+3+3+3+3+3+2+2+3+3+3+2+3+2+3+1+3</f>
        <v>55</v>
      </c>
      <c r="E27" t="s">
        <v>134</v>
      </c>
      <c r="F27">
        <f>D27*1.2</f>
        <v>66</v>
      </c>
    </row>
    <row r="28" spans="1:6" x14ac:dyDescent="0.25">
      <c r="A28" s="3" t="s">
        <v>78</v>
      </c>
      <c r="B28">
        <v>8</v>
      </c>
      <c r="C28" s="1">
        <v>28</v>
      </c>
      <c r="D28">
        <f>1+3+3+3+3+3+3+2+2+3+3+3+3+3</f>
        <v>38</v>
      </c>
      <c r="E28" t="s">
        <v>134</v>
      </c>
      <c r="F28">
        <f>D28*1.2*1.2*1.2</f>
        <v>65.664000000000001</v>
      </c>
    </row>
    <row r="29" spans="1:6" x14ac:dyDescent="0.25">
      <c r="A29" s="5" t="s">
        <v>26</v>
      </c>
      <c r="B29">
        <v>11</v>
      </c>
      <c r="C29" s="1">
        <v>60</v>
      </c>
      <c r="D29">
        <f>3+1+1+3+2+3+3+3+3+3+3+2+3+3+3+1+3+1+3+1+3+3+3+1+2+2+3</f>
        <v>65</v>
      </c>
      <c r="E29" t="s">
        <v>134</v>
      </c>
      <c r="F29">
        <f>D29</f>
        <v>65</v>
      </c>
    </row>
    <row r="30" spans="1:6" x14ac:dyDescent="0.25">
      <c r="A30" s="4" t="s">
        <v>46</v>
      </c>
      <c r="B30">
        <v>10</v>
      </c>
      <c r="C30" s="1">
        <v>225</v>
      </c>
      <c r="D30">
        <f>3+3+3+3+3+3+3+2+3+2+3+3+1+3+3+3+3+2+2+3</f>
        <v>54</v>
      </c>
      <c r="E30" t="s">
        <v>134</v>
      </c>
      <c r="F30">
        <f>D30*1.2</f>
        <v>64.8</v>
      </c>
    </row>
    <row r="31" spans="1:6" x14ac:dyDescent="0.25">
      <c r="A31" s="4" t="s">
        <v>57</v>
      </c>
      <c r="B31">
        <v>10</v>
      </c>
      <c r="C31" s="1">
        <v>20</v>
      </c>
      <c r="D31">
        <f>2+2+2+3+1+3+3+3+3+3+2+3+3+1+3+3+3+3+1+2+3</f>
        <v>52</v>
      </c>
      <c r="F31">
        <f>D31*1.2</f>
        <v>62.4</v>
      </c>
    </row>
    <row r="32" spans="1:6" x14ac:dyDescent="0.25">
      <c r="A32" s="4" t="s">
        <v>64</v>
      </c>
      <c r="B32">
        <v>10</v>
      </c>
      <c r="C32" s="1" t="s">
        <v>1</v>
      </c>
      <c r="D32">
        <f>3+3+3+1+3+3+3+3+3+3+3+2+3+3+3+2+3+2+3</f>
        <v>52</v>
      </c>
      <c r="F32">
        <f>D32*1.2</f>
        <v>62.4</v>
      </c>
    </row>
    <row r="33" spans="1:6" x14ac:dyDescent="0.25">
      <c r="A33" s="3" t="s">
        <v>90</v>
      </c>
      <c r="B33">
        <v>8</v>
      </c>
      <c r="C33" s="1" t="s">
        <v>1</v>
      </c>
      <c r="D33">
        <f>3+3+2+3+3+3+3+3+3+2+3+3+2</f>
        <v>36</v>
      </c>
      <c r="E33" t="s">
        <v>134</v>
      </c>
      <c r="F33">
        <f>D33*1.2*1.2*1.2</f>
        <v>62.207999999999991</v>
      </c>
    </row>
    <row r="34" spans="1:6" x14ac:dyDescent="0.25">
      <c r="A34" s="5" t="s">
        <v>55</v>
      </c>
      <c r="B34">
        <v>11</v>
      </c>
      <c r="C34" s="1" t="s">
        <v>1</v>
      </c>
      <c r="D34">
        <f>3+2+1+3+3+2+3+3+3+3+3+2+1+3+2+3+3+3+1+2+2+3+2+3+3</f>
        <v>62</v>
      </c>
      <c r="F34">
        <f>D34</f>
        <v>62</v>
      </c>
    </row>
    <row r="35" spans="1:6" x14ac:dyDescent="0.25">
      <c r="A35" s="2" t="s">
        <v>127</v>
      </c>
      <c r="B35">
        <v>9</v>
      </c>
      <c r="C35" s="1">
        <v>28</v>
      </c>
      <c r="D35">
        <f>1+3+3+3+3+3+2+3+2+2+3+1+2+3+3+3+3</f>
        <v>43</v>
      </c>
      <c r="F35">
        <f>D35*1.2*1.2</f>
        <v>61.92</v>
      </c>
    </row>
    <row r="36" spans="1:6" x14ac:dyDescent="0.25">
      <c r="A36" s="4" t="s">
        <v>72</v>
      </c>
      <c r="B36">
        <v>10</v>
      </c>
      <c r="C36" s="1" t="s">
        <v>73</v>
      </c>
      <c r="D36">
        <f>3+3+2+3+2+3+3+3+3+2+3+3+3+3+1+3+3+2+3</f>
        <v>51</v>
      </c>
      <c r="F36">
        <f>D36*1.2</f>
        <v>61.199999999999996</v>
      </c>
    </row>
    <row r="37" spans="1:6" x14ac:dyDescent="0.25">
      <c r="A37" s="4" t="s">
        <v>56</v>
      </c>
      <c r="B37">
        <v>10</v>
      </c>
      <c r="C37" s="1" t="s">
        <v>36</v>
      </c>
      <c r="D37">
        <f>3+3+3+1+3+1+3+2+3+3+2+3+3+1+3+2+1+3+2+3+3</f>
        <v>51</v>
      </c>
      <c r="F37">
        <f>D37*1.2</f>
        <v>61.199999999999996</v>
      </c>
    </row>
    <row r="38" spans="1:6" x14ac:dyDescent="0.25">
      <c r="A38" s="5" t="s">
        <v>43</v>
      </c>
      <c r="B38">
        <v>11</v>
      </c>
      <c r="C38" s="1" t="s">
        <v>1</v>
      </c>
      <c r="D38">
        <f>3+3+2+3+3+3+2+3+3+3+3+2+3+2+3+3+3+3+1+3+3+1+3</f>
        <v>61</v>
      </c>
      <c r="F38">
        <f>D38</f>
        <v>61</v>
      </c>
    </row>
    <row r="39" spans="1:6" x14ac:dyDescent="0.25">
      <c r="A39" s="2" t="s">
        <v>111</v>
      </c>
      <c r="B39">
        <v>9</v>
      </c>
      <c r="C39" s="1">
        <v>59</v>
      </c>
      <c r="D39">
        <f>3+3+2+3+3+2+2+3+3+3+3+1+2+2+2+3+2</f>
        <v>42</v>
      </c>
      <c r="F39">
        <f>D39*1.2*1.2</f>
        <v>60.48</v>
      </c>
    </row>
    <row r="40" spans="1:6" x14ac:dyDescent="0.25">
      <c r="A40" s="4" t="s">
        <v>68</v>
      </c>
      <c r="B40">
        <v>10</v>
      </c>
      <c r="C40" s="1">
        <v>2</v>
      </c>
      <c r="D40">
        <f>3+3+3+3+2+3+3+3+3+3+3+3+2+2+3+3+2+3</f>
        <v>50</v>
      </c>
      <c r="F40">
        <f>D40*1.2</f>
        <v>60</v>
      </c>
    </row>
    <row r="41" spans="1:6" x14ac:dyDescent="0.25">
      <c r="A41" s="2" t="s">
        <v>126</v>
      </c>
      <c r="B41">
        <v>9</v>
      </c>
      <c r="C41" s="1">
        <v>14</v>
      </c>
      <c r="D41">
        <f>3+1+3+3+3+3+3+3+3+2+3+3+3+2+3</f>
        <v>41</v>
      </c>
      <c r="F41">
        <f>D41*1.2*1.2</f>
        <v>59.039999999999992</v>
      </c>
    </row>
    <row r="42" spans="1:6" x14ac:dyDescent="0.25">
      <c r="A42" s="5" t="s">
        <v>45</v>
      </c>
      <c r="B42">
        <v>11</v>
      </c>
      <c r="C42" s="1">
        <v>59</v>
      </c>
      <c r="D42">
        <f>3+3+3+3+3+2+3+3+2+3+1+2+3+3+3+1+3+3+3+3+3+3</f>
        <v>59</v>
      </c>
      <c r="F42">
        <f>D42</f>
        <v>59</v>
      </c>
    </row>
    <row r="43" spans="1:6" x14ac:dyDescent="0.25">
      <c r="A43" s="5" t="s">
        <v>42</v>
      </c>
      <c r="B43">
        <v>11</v>
      </c>
      <c r="C43" s="1">
        <v>77</v>
      </c>
      <c r="D43">
        <f>3+3+1+1+3+1+3+2+3+3+3+2+2+3+3+3+1+2+3+2+3+3+3+3</f>
        <v>59</v>
      </c>
      <c r="F43">
        <f>D43</f>
        <v>59</v>
      </c>
    </row>
    <row r="44" spans="1:6" x14ac:dyDescent="0.25">
      <c r="A44" s="5" t="s">
        <v>18</v>
      </c>
      <c r="B44">
        <v>11</v>
      </c>
      <c r="C44" s="1" t="s">
        <v>1</v>
      </c>
      <c r="D44">
        <f>2+3+2+2+3+1+3+3+3+3+2+3+2+2+3+3+3+1+3+3+3+3+3</f>
        <v>59</v>
      </c>
      <c r="F44">
        <f>D44</f>
        <v>59</v>
      </c>
    </row>
    <row r="45" spans="1:6" x14ac:dyDescent="0.25">
      <c r="A45" s="5" t="s">
        <v>38</v>
      </c>
      <c r="B45">
        <v>11</v>
      </c>
      <c r="C45" s="1" t="s">
        <v>1</v>
      </c>
      <c r="D45">
        <f>3+3+3+1+1+3+3+1+3+3+3+3+3+2+3+2+3+3+1+1+2+3+3+3</f>
        <v>59</v>
      </c>
      <c r="F45">
        <f>D45</f>
        <v>59</v>
      </c>
    </row>
    <row r="46" spans="1:6" x14ac:dyDescent="0.25">
      <c r="A46" s="3" t="s">
        <v>88</v>
      </c>
      <c r="B46">
        <v>8</v>
      </c>
      <c r="C46" s="1" t="s">
        <v>1</v>
      </c>
      <c r="D46">
        <f>3+2+3+3+3+3+3+3+3+2+2+3</f>
        <v>33</v>
      </c>
      <c r="F46">
        <f>D46*1.2*1.2*1.2</f>
        <v>57.024000000000001</v>
      </c>
    </row>
    <row r="47" spans="1:6" x14ac:dyDescent="0.25">
      <c r="A47" s="5" t="s">
        <v>39</v>
      </c>
      <c r="B47">
        <v>11</v>
      </c>
      <c r="C47" s="1" t="s">
        <v>1</v>
      </c>
      <c r="D47">
        <f>3+1+1+1+3+3+3+3+3+1+3+3+2+2+3+1+3+3+3+3+2+3+3</f>
        <v>56</v>
      </c>
      <c r="F47">
        <f>D47</f>
        <v>56</v>
      </c>
    </row>
    <row r="48" spans="1:6" x14ac:dyDescent="0.25">
      <c r="A48" s="5" t="s">
        <v>10</v>
      </c>
      <c r="B48">
        <v>11</v>
      </c>
      <c r="C48" s="1">
        <v>68</v>
      </c>
      <c r="D48">
        <f>3+3+3+3+1+1+3+2+3+3+1+1+1+1+2+3+2+3+3+3+3+3</f>
        <v>51</v>
      </c>
      <c r="F48">
        <f>D48</f>
        <v>51</v>
      </c>
    </row>
    <row r="49" spans="1:6" x14ac:dyDescent="0.25">
      <c r="A49" s="3" t="s">
        <v>87</v>
      </c>
      <c r="B49">
        <v>8</v>
      </c>
      <c r="C49" s="1" t="s">
        <v>36</v>
      </c>
      <c r="D49">
        <f>3+3+2+1+1+3+3+3+2+2+3+3</f>
        <v>29</v>
      </c>
      <c r="F49">
        <f>D49*1.2*1.2*1.2</f>
        <v>50.111999999999995</v>
      </c>
    </row>
    <row r="50" spans="1:6" x14ac:dyDescent="0.25">
      <c r="A50" s="3" t="s">
        <v>98</v>
      </c>
      <c r="B50">
        <v>8</v>
      </c>
      <c r="C50" s="1" t="s">
        <v>1</v>
      </c>
      <c r="D50">
        <f>3+1+2+3+3+3+3+1+2+3+2+3</f>
        <v>29</v>
      </c>
      <c r="F50">
        <f>D50*1.2*1.2*1.2</f>
        <v>50.111999999999995</v>
      </c>
    </row>
    <row r="51" spans="1:6" x14ac:dyDescent="0.25">
      <c r="A51" s="5" t="s">
        <v>62</v>
      </c>
      <c r="B51">
        <v>11</v>
      </c>
      <c r="C51" s="1">
        <v>55</v>
      </c>
      <c r="D51">
        <f>3+3+2+3+3+2+2+3+2+2+2+2+3+1+3+1+3+3+3+3</f>
        <v>49</v>
      </c>
      <c r="F51">
        <f>D51</f>
        <v>49</v>
      </c>
    </row>
    <row r="52" spans="1:6" x14ac:dyDescent="0.25">
      <c r="A52" s="5" t="s">
        <v>37</v>
      </c>
      <c r="B52">
        <v>11</v>
      </c>
      <c r="C52" s="1">
        <v>68</v>
      </c>
      <c r="D52">
        <f>3+3+3+1+1+3+3+3+2+2+3+1+1+3+3+2+2+2+2+3+3</f>
        <v>49</v>
      </c>
      <c r="F52">
        <f>D52</f>
        <v>49</v>
      </c>
    </row>
    <row r="53" spans="1:6" x14ac:dyDescent="0.25">
      <c r="A53" s="3" t="s">
        <v>79</v>
      </c>
      <c r="B53">
        <v>8</v>
      </c>
      <c r="C53" s="1">
        <v>53</v>
      </c>
      <c r="D53">
        <f>1+3+3+3+3+3+3+3+1+2+3</f>
        <v>28</v>
      </c>
      <c r="F53">
        <f>D53*1.2*1.2*1.2</f>
        <v>48.384</v>
      </c>
    </row>
    <row r="54" spans="1:6" x14ac:dyDescent="0.25">
      <c r="A54" s="3" t="s">
        <v>99</v>
      </c>
      <c r="B54">
        <v>8</v>
      </c>
      <c r="C54" s="1" t="s">
        <v>17</v>
      </c>
      <c r="D54">
        <f>3+1+3+3+3+3+3+3+3+3</f>
        <v>28</v>
      </c>
      <c r="F54">
        <f>D54*1.2*1.2*1.2</f>
        <v>48.384</v>
      </c>
    </row>
    <row r="55" spans="1:6" x14ac:dyDescent="0.25">
      <c r="A55" s="4" t="s">
        <v>63</v>
      </c>
      <c r="B55">
        <v>10</v>
      </c>
      <c r="C55" s="1" t="s">
        <v>1</v>
      </c>
      <c r="D55">
        <f>2+2+3+3+3+3+3+3+2+3+3+2+2+1+2+3</f>
        <v>40</v>
      </c>
      <c r="F55">
        <f>D55*1.2</f>
        <v>48</v>
      </c>
    </row>
    <row r="56" spans="1:6" x14ac:dyDescent="0.25">
      <c r="A56" s="5" t="s">
        <v>4</v>
      </c>
      <c r="B56">
        <v>11</v>
      </c>
      <c r="C56" s="1">
        <v>2</v>
      </c>
      <c r="D56">
        <f>3+3+3+2+3+3+2+3+3+2+3+3+3+3+3+3+3</f>
        <v>48</v>
      </c>
      <c r="F56">
        <f>D56</f>
        <v>48</v>
      </c>
    </row>
    <row r="57" spans="1:6" x14ac:dyDescent="0.25">
      <c r="A57" s="2" t="s">
        <v>116</v>
      </c>
      <c r="B57">
        <v>9</v>
      </c>
      <c r="C57" s="1">
        <v>222</v>
      </c>
      <c r="D57">
        <f>2+1+3+2+3+2+3+2+2+3+3+1+1+3+2</f>
        <v>33</v>
      </c>
      <c r="F57">
        <f>D57*1.2*1.2</f>
        <v>47.52</v>
      </c>
    </row>
    <row r="58" spans="1:6" x14ac:dyDescent="0.25">
      <c r="A58" s="5" t="s">
        <v>0</v>
      </c>
      <c r="B58">
        <v>11</v>
      </c>
      <c r="C58" s="1" t="s">
        <v>1</v>
      </c>
      <c r="D58">
        <f>3+2+3+1+1+1+3+3+2+3+2+2+3+3+2+3+2+3+2+2</f>
        <v>46</v>
      </c>
      <c r="F58">
        <f>D58</f>
        <v>46</v>
      </c>
    </row>
    <row r="59" spans="1:6" x14ac:dyDescent="0.25">
      <c r="A59" s="4" t="s">
        <v>47</v>
      </c>
      <c r="B59">
        <v>10</v>
      </c>
      <c r="C59" s="1" t="s">
        <v>1</v>
      </c>
      <c r="D59">
        <f>3+3+3+1+3+1+3+3+2+3+2+2+2+2+2+3</f>
        <v>38</v>
      </c>
      <c r="F59">
        <f>D59*1.2</f>
        <v>45.6</v>
      </c>
    </row>
    <row r="60" spans="1:6" x14ac:dyDescent="0.25">
      <c r="A60" s="4" t="s">
        <v>65</v>
      </c>
      <c r="B60">
        <v>10</v>
      </c>
      <c r="C60" s="1" t="s">
        <v>49</v>
      </c>
      <c r="D60">
        <f>3+2+3+3+2+2+3+2+3+2+3+3+1+3+3</f>
        <v>38</v>
      </c>
      <c r="F60">
        <f>D60*1.2</f>
        <v>45.6</v>
      </c>
    </row>
    <row r="61" spans="1:6" x14ac:dyDescent="0.25">
      <c r="A61" s="4" t="s">
        <v>108</v>
      </c>
      <c r="B61">
        <v>10</v>
      </c>
      <c r="C61" s="1" t="s">
        <v>1</v>
      </c>
      <c r="D61">
        <f>2+2+3+3+2+3+3+3+3+2+3+3+1+3+2</f>
        <v>38</v>
      </c>
      <c r="F61">
        <f>D61*1.2</f>
        <v>45.6</v>
      </c>
    </row>
    <row r="62" spans="1:6" x14ac:dyDescent="0.25">
      <c r="A62" s="3" t="s">
        <v>86</v>
      </c>
      <c r="B62">
        <v>8</v>
      </c>
      <c r="C62" s="1">
        <v>55</v>
      </c>
      <c r="D62">
        <f>3+1+3+3+2+2+3+2+3+1+3</f>
        <v>26</v>
      </c>
      <c r="F62">
        <f>D62*1.2*1.2*1.2</f>
        <v>44.927999999999997</v>
      </c>
    </row>
    <row r="63" spans="1:6" x14ac:dyDescent="0.25">
      <c r="A63" s="3" t="s">
        <v>103</v>
      </c>
      <c r="B63">
        <v>8</v>
      </c>
      <c r="C63" s="1">
        <v>12</v>
      </c>
      <c r="D63">
        <f>2+1+1+3+1+2+2+3+3+1+2+2+2+1</f>
        <v>26</v>
      </c>
      <c r="F63">
        <f>D63*1.2*1.2*1.2</f>
        <v>44.927999999999997</v>
      </c>
    </row>
    <row r="64" spans="1:6" x14ac:dyDescent="0.25">
      <c r="A64" s="2" t="s">
        <v>119</v>
      </c>
      <c r="B64">
        <v>9</v>
      </c>
      <c r="C64" s="1" t="s">
        <v>1</v>
      </c>
      <c r="D64">
        <f>3+1+3+3+2+2+3+3+3+3+2+2+1</f>
        <v>31</v>
      </c>
      <c r="F64">
        <f>D64*1.2*1.2</f>
        <v>44.639999999999993</v>
      </c>
    </row>
    <row r="65" spans="1:6" x14ac:dyDescent="0.25">
      <c r="A65" s="4" t="s">
        <v>58</v>
      </c>
      <c r="B65">
        <v>10</v>
      </c>
      <c r="C65" s="1" t="s">
        <v>49</v>
      </c>
      <c r="D65">
        <f>3+3+1+1+2+3+3+2+3+2+1+2+1+3+1+3+3</f>
        <v>37</v>
      </c>
      <c r="F65">
        <f>D65*1.2</f>
        <v>44.4</v>
      </c>
    </row>
    <row r="66" spans="1:6" x14ac:dyDescent="0.25">
      <c r="A66" s="2" t="s">
        <v>128</v>
      </c>
      <c r="B66">
        <v>9</v>
      </c>
      <c r="C66" s="1">
        <v>225</v>
      </c>
      <c r="D66">
        <f>3+2+3+2+3+2+3+3+3+3+3</f>
        <v>30</v>
      </c>
      <c r="F66">
        <f>D66*1.2*1.2</f>
        <v>43.199999999999996</v>
      </c>
    </row>
    <row r="67" spans="1:6" x14ac:dyDescent="0.25">
      <c r="A67" s="2" t="s">
        <v>123</v>
      </c>
      <c r="B67">
        <v>9</v>
      </c>
      <c r="C67" s="1" t="s">
        <v>124</v>
      </c>
      <c r="D67">
        <f>2+3+1+3+3+3+3+3+3+1+2+2+1</f>
        <v>30</v>
      </c>
      <c r="F67">
        <f>D67*1.2*1.2</f>
        <v>43.199999999999996</v>
      </c>
    </row>
    <row r="68" spans="1:6" x14ac:dyDescent="0.25">
      <c r="A68" s="2" t="s">
        <v>120</v>
      </c>
      <c r="B68">
        <v>9</v>
      </c>
      <c r="C68" s="1" t="s">
        <v>1</v>
      </c>
      <c r="D68">
        <f>3+1+3+3+2+2+3+2+2+3+2+2+1+1</f>
        <v>30</v>
      </c>
      <c r="F68">
        <f>D68*1.2*1.2</f>
        <v>43.199999999999996</v>
      </c>
    </row>
    <row r="69" spans="1:6" x14ac:dyDescent="0.25">
      <c r="A69" s="4" t="s">
        <v>66</v>
      </c>
      <c r="B69">
        <v>10</v>
      </c>
      <c r="C69" s="1">
        <v>65</v>
      </c>
      <c r="D69">
        <f>2+1+1+3+1+2+3+2+3+2+2+3+3+3+2+3</f>
        <v>36</v>
      </c>
      <c r="F69">
        <f>D69*1.2</f>
        <v>43.199999999999996</v>
      </c>
    </row>
    <row r="70" spans="1:6" x14ac:dyDescent="0.25">
      <c r="A70" s="3" t="s">
        <v>100</v>
      </c>
      <c r="B70">
        <v>8</v>
      </c>
      <c r="C70" s="1" t="s">
        <v>1</v>
      </c>
      <c r="D70">
        <f>3+3+1+2+3+3+3+1+3+2</f>
        <v>24</v>
      </c>
      <c r="F70">
        <f>D70*1.2*1.2*1.2</f>
        <v>41.471999999999994</v>
      </c>
    </row>
    <row r="71" spans="1:6" x14ac:dyDescent="0.25">
      <c r="A71" s="5" t="s">
        <v>54</v>
      </c>
      <c r="B71">
        <v>11</v>
      </c>
      <c r="C71" s="1" t="s">
        <v>1</v>
      </c>
      <c r="D71">
        <f>2+3+2+3+3+3+3+3+3+3+3+1+3+3+3</f>
        <v>41</v>
      </c>
      <c r="F71">
        <f>D71</f>
        <v>41</v>
      </c>
    </row>
    <row r="72" spans="1:6" x14ac:dyDescent="0.25">
      <c r="A72" s="5" t="s">
        <v>16</v>
      </c>
      <c r="B72">
        <v>11</v>
      </c>
      <c r="C72" s="1" t="s">
        <v>17</v>
      </c>
      <c r="D72">
        <f>3+3+1+1+3+2+3+3+2+3+2+3+3+3+3+3</f>
        <v>41</v>
      </c>
      <c r="F72">
        <f>D72</f>
        <v>41</v>
      </c>
    </row>
    <row r="73" spans="1:6" x14ac:dyDescent="0.25">
      <c r="A73" s="2" t="s">
        <v>110</v>
      </c>
      <c r="B73">
        <v>9</v>
      </c>
      <c r="C73" s="1">
        <v>2</v>
      </c>
      <c r="D73">
        <f>3+1+1+1+3+3+3+1+3+3+3+1+2</f>
        <v>28</v>
      </c>
      <c r="F73">
        <f>D73*1.2*1.2</f>
        <v>40.32</v>
      </c>
    </row>
    <row r="74" spans="1:6" x14ac:dyDescent="0.25">
      <c r="A74" s="5" t="s">
        <v>23</v>
      </c>
      <c r="B74">
        <v>11</v>
      </c>
      <c r="C74" s="1">
        <v>77</v>
      </c>
      <c r="D74">
        <f>3+3+1+1+1+3+3+3+3+3+3+1+3+2+3+3+1</f>
        <v>40</v>
      </c>
      <c r="F74">
        <f>D74</f>
        <v>40</v>
      </c>
    </row>
    <row r="75" spans="1:6" x14ac:dyDescent="0.25">
      <c r="A75" s="5" t="s">
        <v>51</v>
      </c>
      <c r="B75">
        <v>11</v>
      </c>
      <c r="C75" s="1">
        <v>222</v>
      </c>
      <c r="D75">
        <f>1+3+1+3+3+3+3+2+2+3+2+3+2+3+3+3</f>
        <v>40</v>
      </c>
      <c r="F75">
        <f>D75</f>
        <v>40</v>
      </c>
    </row>
    <row r="76" spans="1:6" x14ac:dyDescent="0.25">
      <c r="A76" s="5" t="s">
        <v>30</v>
      </c>
      <c r="B76">
        <v>11</v>
      </c>
      <c r="C76" s="1" t="s">
        <v>13</v>
      </c>
      <c r="D76">
        <f>3+3+3+3+3+3+2+2+3+3+3+3+3+3</f>
        <v>40</v>
      </c>
      <c r="F76">
        <f>D76</f>
        <v>40</v>
      </c>
    </row>
    <row r="77" spans="1:6" x14ac:dyDescent="0.25">
      <c r="A77" s="3" t="s">
        <v>106</v>
      </c>
      <c r="B77">
        <v>8</v>
      </c>
      <c r="C77" s="1" t="s">
        <v>1</v>
      </c>
      <c r="D77">
        <f>1+2+2+3+3+1+2+2+3+2+2</f>
        <v>23</v>
      </c>
      <c r="F77">
        <f>D77*1.2*1.2*1.2</f>
        <v>39.743999999999993</v>
      </c>
    </row>
    <row r="78" spans="1:6" x14ac:dyDescent="0.25">
      <c r="A78" s="5" t="s">
        <v>35</v>
      </c>
      <c r="B78">
        <v>11</v>
      </c>
      <c r="C78" s="1" t="s">
        <v>36</v>
      </c>
      <c r="D78">
        <f>3+3+3+3+3+3+3+2+3+2+3+1+1+2+1+3</f>
        <v>39</v>
      </c>
      <c r="F78">
        <f>D78</f>
        <v>39</v>
      </c>
    </row>
    <row r="79" spans="1:6" x14ac:dyDescent="0.25">
      <c r="A79" s="5" t="s">
        <v>41</v>
      </c>
      <c r="B79">
        <v>11</v>
      </c>
      <c r="C79" s="1">
        <v>55</v>
      </c>
      <c r="D79">
        <f>3+1+3+2+3+1+3+3+3+1+3+3+3+1+3+3</f>
        <v>39</v>
      </c>
      <c r="F79">
        <f>D79</f>
        <v>39</v>
      </c>
    </row>
    <row r="80" spans="1:6" x14ac:dyDescent="0.25">
      <c r="A80" s="4" t="s">
        <v>60</v>
      </c>
      <c r="B80">
        <v>10</v>
      </c>
      <c r="C80" s="1" t="s">
        <v>61</v>
      </c>
      <c r="D80">
        <f>3+2+1+3+3+2+3+3+1+3+2+3+3</f>
        <v>32</v>
      </c>
      <c r="F80">
        <f>D80*1.2</f>
        <v>38.4</v>
      </c>
    </row>
    <row r="81" spans="1:6" x14ac:dyDescent="0.25">
      <c r="A81" s="3" t="s">
        <v>80</v>
      </c>
      <c r="B81">
        <v>8</v>
      </c>
      <c r="C81" s="1">
        <v>12</v>
      </c>
      <c r="D81">
        <f>3+2+3+3+2+3+1+2+3</f>
        <v>22</v>
      </c>
      <c r="F81">
        <f>D81*1.2*1.2*1.2</f>
        <v>38.015999999999991</v>
      </c>
    </row>
    <row r="82" spans="1:6" x14ac:dyDescent="0.25">
      <c r="A82" s="3" t="s">
        <v>85</v>
      </c>
      <c r="B82">
        <v>8</v>
      </c>
      <c r="C82" s="1">
        <v>55</v>
      </c>
      <c r="D82">
        <f>3+3+3+3+3+2+3+2</f>
        <v>22</v>
      </c>
      <c r="F82">
        <f>D82*1.2*1.2*1.2</f>
        <v>38.015999999999991</v>
      </c>
    </row>
    <row r="83" spans="1:6" x14ac:dyDescent="0.25">
      <c r="A83" s="2" t="s">
        <v>121</v>
      </c>
      <c r="B83">
        <v>9</v>
      </c>
      <c r="C83" s="1">
        <v>222</v>
      </c>
      <c r="D83">
        <f>3+3+1+3+2+2+3+2+2+3+2</f>
        <v>26</v>
      </c>
      <c r="F83">
        <f>D83*1.2*1.2</f>
        <v>37.44</v>
      </c>
    </row>
    <row r="84" spans="1:6" x14ac:dyDescent="0.25">
      <c r="A84" s="4" t="s">
        <v>52</v>
      </c>
      <c r="B84">
        <v>10</v>
      </c>
      <c r="C84" s="1" t="s">
        <v>53</v>
      </c>
      <c r="D84">
        <f>3+3+1+1+3+1+3+2+2+1+3+1+2+2+3</f>
        <v>31</v>
      </c>
      <c r="F84">
        <f>D84*1.2</f>
        <v>37.199999999999996</v>
      </c>
    </row>
    <row r="85" spans="1:6" x14ac:dyDescent="0.25">
      <c r="A85" s="2" t="s">
        <v>93</v>
      </c>
      <c r="B85">
        <v>9</v>
      </c>
      <c r="C85" s="1">
        <v>12</v>
      </c>
      <c r="D85">
        <f>3+1+3+3+2+3+3+1+2+2+2</f>
        <v>25</v>
      </c>
      <c r="F85">
        <f>D85*1.2*1.2</f>
        <v>36</v>
      </c>
    </row>
    <row r="86" spans="1:6" x14ac:dyDescent="0.25">
      <c r="A86" s="4" t="s">
        <v>59</v>
      </c>
      <c r="B86">
        <v>10</v>
      </c>
      <c r="C86" s="1">
        <v>68</v>
      </c>
      <c r="D86">
        <f>3+3+2+3+2+3+3+1+3+2+1+2+2</f>
        <v>30</v>
      </c>
      <c r="F86">
        <f>D86*1.2</f>
        <v>36</v>
      </c>
    </row>
    <row r="87" spans="1:6" x14ac:dyDescent="0.25">
      <c r="A87" s="2" t="s">
        <v>130</v>
      </c>
      <c r="B87">
        <v>9</v>
      </c>
      <c r="C87" s="1">
        <v>20</v>
      </c>
      <c r="D87">
        <f>3+3+2+2+3+2+3+3+2+1</f>
        <v>24</v>
      </c>
      <c r="F87">
        <f>D87*1.2*1.2</f>
        <v>34.559999999999995</v>
      </c>
    </row>
    <row r="88" spans="1:6" x14ac:dyDescent="0.25">
      <c r="A88" s="5" t="s">
        <v>27</v>
      </c>
      <c r="B88">
        <v>11</v>
      </c>
      <c r="C88" s="1" t="s">
        <v>21</v>
      </c>
      <c r="D88">
        <f>3+3+1+1+3+3+3+2+3+3+3+3+3</f>
        <v>34</v>
      </c>
      <c r="F88">
        <f>D88</f>
        <v>34</v>
      </c>
    </row>
    <row r="89" spans="1:6" x14ac:dyDescent="0.25">
      <c r="A89" s="4" t="s">
        <v>48</v>
      </c>
      <c r="B89">
        <v>10</v>
      </c>
      <c r="C89" s="1" t="s">
        <v>49</v>
      </c>
      <c r="D89">
        <f>3+1+3+3+2+3+3+2+2+2+3</f>
        <v>27</v>
      </c>
      <c r="F89">
        <f>D89*1.2</f>
        <v>32.4</v>
      </c>
    </row>
    <row r="90" spans="1:6" x14ac:dyDescent="0.25">
      <c r="A90" s="4" t="s">
        <v>136</v>
      </c>
      <c r="B90">
        <v>10</v>
      </c>
      <c r="C90" s="1" t="s">
        <v>49</v>
      </c>
      <c r="D90">
        <f>3+1+3+2+2+2+2+2+3+2+2+3</f>
        <v>27</v>
      </c>
      <c r="F90">
        <f>D90*1.2</f>
        <v>32.4</v>
      </c>
    </row>
    <row r="91" spans="1:6" x14ac:dyDescent="0.25">
      <c r="A91" s="2" t="s">
        <v>122</v>
      </c>
      <c r="B91">
        <v>9</v>
      </c>
      <c r="C91" s="1">
        <v>59</v>
      </c>
      <c r="D91">
        <f>3+3+3+1+2+3+3+1+3</f>
        <v>22</v>
      </c>
      <c r="F91">
        <f>D91*1.2*1.2</f>
        <v>31.679999999999996</v>
      </c>
    </row>
    <row r="92" spans="1:6" x14ac:dyDescent="0.25">
      <c r="A92" s="2" t="s">
        <v>117</v>
      </c>
      <c r="B92">
        <v>9</v>
      </c>
      <c r="C92" s="1">
        <v>59</v>
      </c>
      <c r="D92">
        <f>3+2+1+3+3+3+2+1+2+1</f>
        <v>21</v>
      </c>
      <c r="F92">
        <f>D92*1.2*1.2</f>
        <v>30.24</v>
      </c>
    </row>
    <row r="93" spans="1:6" x14ac:dyDescent="0.25">
      <c r="A93" s="5" t="s">
        <v>5</v>
      </c>
      <c r="B93">
        <v>11</v>
      </c>
      <c r="C93" s="1">
        <v>57</v>
      </c>
      <c r="D93">
        <f>3+1+1+2+3+3+2+3+3+2+3+3</f>
        <v>29</v>
      </c>
      <c r="F93">
        <f>D93</f>
        <v>29</v>
      </c>
    </row>
    <row r="94" spans="1:6" x14ac:dyDescent="0.25">
      <c r="A94" s="5" t="s">
        <v>11</v>
      </c>
      <c r="B94">
        <v>11</v>
      </c>
      <c r="C94" s="1">
        <v>68</v>
      </c>
      <c r="D94">
        <f>2+1+3+3+3+3+3+3+2+3+3</f>
        <v>29</v>
      </c>
      <c r="F94">
        <f>D94</f>
        <v>29</v>
      </c>
    </row>
    <row r="95" spans="1:6" x14ac:dyDescent="0.25">
      <c r="A95" s="5" t="s">
        <v>31</v>
      </c>
      <c r="B95">
        <v>11</v>
      </c>
      <c r="C95" s="1">
        <v>65</v>
      </c>
      <c r="D95">
        <f>2+3+1+3+1+2+1+2+3+1+1+3+3+1+2</f>
        <v>29</v>
      </c>
      <c r="F95">
        <f>D95</f>
        <v>29</v>
      </c>
    </row>
    <row r="96" spans="1:6" x14ac:dyDescent="0.25">
      <c r="A96" s="2" t="s">
        <v>118</v>
      </c>
      <c r="B96">
        <v>9</v>
      </c>
      <c r="C96" s="1" t="s">
        <v>1</v>
      </c>
      <c r="D96">
        <f>3+3+1+3+2+2+3+2+1</f>
        <v>20</v>
      </c>
      <c r="F96">
        <f>D96*1.2*1.2</f>
        <v>28.799999999999997</v>
      </c>
    </row>
    <row r="97" spans="1:6" x14ac:dyDescent="0.25">
      <c r="A97" s="5" t="s">
        <v>15</v>
      </c>
      <c r="B97">
        <v>11</v>
      </c>
      <c r="C97" s="1">
        <v>28</v>
      </c>
      <c r="D97">
        <f>3+3+3+3+2+1+2+3+2+3+3</f>
        <v>28</v>
      </c>
      <c r="F97">
        <f>D97</f>
        <v>28</v>
      </c>
    </row>
    <row r="98" spans="1:6" x14ac:dyDescent="0.25">
      <c r="A98" s="5" t="s">
        <v>34</v>
      </c>
      <c r="B98">
        <v>11</v>
      </c>
      <c r="C98" s="1">
        <v>57</v>
      </c>
      <c r="D98">
        <f>2+1+3+2+3+3+3+3+3+3+2</f>
        <v>28</v>
      </c>
      <c r="F98">
        <f>D98</f>
        <v>28</v>
      </c>
    </row>
    <row r="99" spans="1:6" x14ac:dyDescent="0.25">
      <c r="A99" s="3" t="s">
        <v>101</v>
      </c>
      <c r="B99">
        <v>8</v>
      </c>
      <c r="C99" s="1" t="s">
        <v>102</v>
      </c>
      <c r="D99">
        <f>3+1+3+3+3+3</f>
        <v>16</v>
      </c>
      <c r="F99">
        <f>D99*1.2*1.2*1.2</f>
        <v>27.648</v>
      </c>
    </row>
    <row r="100" spans="1:6" x14ac:dyDescent="0.25">
      <c r="A100" s="5" t="s">
        <v>25</v>
      </c>
      <c r="B100">
        <v>11</v>
      </c>
      <c r="C100" s="1">
        <v>77</v>
      </c>
      <c r="D100">
        <f>3+3+1+1+1+3+3+2+1+1+3+2+2</f>
        <v>26</v>
      </c>
      <c r="F100">
        <f>D100</f>
        <v>26</v>
      </c>
    </row>
    <row r="101" spans="1:6" x14ac:dyDescent="0.25">
      <c r="A101" s="5" t="s">
        <v>22</v>
      </c>
      <c r="B101">
        <v>11</v>
      </c>
      <c r="C101" s="1">
        <v>60</v>
      </c>
      <c r="D101">
        <f>1+3+2+3+2+3+2+3+3+3</f>
        <v>25</v>
      </c>
      <c r="F101">
        <f>D101</f>
        <v>25</v>
      </c>
    </row>
    <row r="102" spans="1:6" x14ac:dyDescent="0.25">
      <c r="A102" s="5" t="s">
        <v>28</v>
      </c>
      <c r="B102">
        <v>11</v>
      </c>
      <c r="C102" s="1" t="s">
        <v>29</v>
      </c>
      <c r="D102">
        <f>3+3+3+3+3+2+3+3+2</f>
        <v>25</v>
      </c>
      <c r="F102">
        <f>D102</f>
        <v>25</v>
      </c>
    </row>
    <row r="103" spans="1:6" x14ac:dyDescent="0.25">
      <c r="A103" s="2" t="s">
        <v>114</v>
      </c>
      <c r="B103">
        <v>9</v>
      </c>
      <c r="C103" s="1">
        <v>59</v>
      </c>
      <c r="D103">
        <f>3+3+1+1+1+3+3+2</f>
        <v>17</v>
      </c>
      <c r="F103">
        <f>D103*1.2*1.2</f>
        <v>24.479999999999997</v>
      </c>
    </row>
    <row r="104" spans="1:6" x14ac:dyDescent="0.25">
      <c r="A104" s="5" t="s">
        <v>3</v>
      </c>
      <c r="B104">
        <v>11</v>
      </c>
      <c r="C104" s="1">
        <v>52</v>
      </c>
      <c r="D104">
        <f>3+2+1+3+3+3+1+3+1+3</f>
        <v>23</v>
      </c>
      <c r="F104">
        <f>D104</f>
        <v>23</v>
      </c>
    </row>
    <row r="105" spans="1:6" x14ac:dyDescent="0.25">
      <c r="A105" s="5" t="s">
        <v>44</v>
      </c>
      <c r="B105">
        <v>11</v>
      </c>
      <c r="C105" s="1">
        <v>77</v>
      </c>
      <c r="D105">
        <f>3+3+3+3+3+3+3+2</f>
        <v>23</v>
      </c>
      <c r="F105">
        <f>D105</f>
        <v>23</v>
      </c>
    </row>
    <row r="106" spans="1:6" x14ac:dyDescent="0.25">
      <c r="A106" s="3" t="s">
        <v>95</v>
      </c>
      <c r="B106">
        <v>8</v>
      </c>
      <c r="C106" s="1">
        <v>55</v>
      </c>
      <c r="D106">
        <f>2+3+3+2+1+2</f>
        <v>13</v>
      </c>
      <c r="F106">
        <f>D106*1.2*1.2*1.2</f>
        <v>22.463999999999999</v>
      </c>
    </row>
    <row r="107" spans="1:6" x14ac:dyDescent="0.25">
      <c r="A107" s="2" t="s">
        <v>132</v>
      </c>
      <c r="B107">
        <v>9</v>
      </c>
      <c r="C107" s="1">
        <v>59</v>
      </c>
      <c r="D107">
        <f>3+1+1+2+3+2+3</f>
        <v>15</v>
      </c>
      <c r="F107">
        <f>D107*1.2*1.2</f>
        <v>21.599999999999998</v>
      </c>
    </row>
    <row r="108" spans="1:6" x14ac:dyDescent="0.25">
      <c r="A108" s="3" t="s">
        <v>82</v>
      </c>
      <c r="B108">
        <v>8</v>
      </c>
      <c r="C108" s="1">
        <v>12</v>
      </c>
      <c r="D108">
        <f>3+3+2+2+2</f>
        <v>12</v>
      </c>
      <c r="F108">
        <f>D108*1.2*1.2*1.2</f>
        <v>20.735999999999997</v>
      </c>
    </row>
    <row r="109" spans="1:6" x14ac:dyDescent="0.25">
      <c r="A109" s="2" t="s">
        <v>129</v>
      </c>
      <c r="B109">
        <v>9</v>
      </c>
      <c r="C109" s="1">
        <v>57</v>
      </c>
      <c r="D109">
        <f>3+1+3+3+3+1</f>
        <v>14</v>
      </c>
      <c r="F109">
        <f>D109*1.2*1.2</f>
        <v>20.16</v>
      </c>
    </row>
    <row r="110" spans="1:6" x14ac:dyDescent="0.25">
      <c r="A110" s="2" t="s">
        <v>91</v>
      </c>
      <c r="B110">
        <v>9</v>
      </c>
      <c r="C110" s="1" t="s">
        <v>21</v>
      </c>
      <c r="D110">
        <f>3+3+1+2+3+2</f>
        <v>14</v>
      </c>
      <c r="F110">
        <f>D110*1.2*1.2</f>
        <v>20.16</v>
      </c>
    </row>
    <row r="111" spans="1:6" x14ac:dyDescent="0.25">
      <c r="A111" s="2" t="s">
        <v>84</v>
      </c>
      <c r="B111">
        <v>9</v>
      </c>
      <c r="C111" s="1" t="s">
        <v>49</v>
      </c>
      <c r="D111">
        <f>3+2+3+2+1+3</f>
        <v>14</v>
      </c>
      <c r="F111">
        <f>D111*1.2*1.2</f>
        <v>20.16</v>
      </c>
    </row>
    <row r="112" spans="1:6" x14ac:dyDescent="0.25">
      <c r="A112" s="5" t="s">
        <v>12</v>
      </c>
      <c r="B112">
        <v>11</v>
      </c>
      <c r="C112" s="1" t="s">
        <v>13</v>
      </c>
      <c r="D112">
        <f>3+3+2+3+3+1+2+3</f>
        <v>20</v>
      </c>
      <c r="F112">
        <f>D112</f>
        <v>20</v>
      </c>
    </row>
    <row r="113" spans="1:6" x14ac:dyDescent="0.25">
      <c r="A113" s="3" t="s">
        <v>104</v>
      </c>
      <c r="B113">
        <v>8</v>
      </c>
      <c r="C113" s="1" t="s">
        <v>49</v>
      </c>
      <c r="D113">
        <f>3+3+2+1+2</f>
        <v>11</v>
      </c>
      <c r="F113">
        <f>D113*1.2*1.2*1.2</f>
        <v>19.007999999999996</v>
      </c>
    </row>
    <row r="114" spans="1:6" x14ac:dyDescent="0.25">
      <c r="A114" s="3" t="s">
        <v>76</v>
      </c>
      <c r="B114">
        <v>8</v>
      </c>
      <c r="C114" s="1" t="s">
        <v>77</v>
      </c>
      <c r="D114">
        <f>3+3+1+3+1</f>
        <v>11</v>
      </c>
      <c r="F114">
        <f>D114*1.2*1.2*1.2</f>
        <v>19.007999999999996</v>
      </c>
    </row>
    <row r="115" spans="1:6" x14ac:dyDescent="0.25">
      <c r="A115" s="4" t="s">
        <v>67</v>
      </c>
      <c r="B115">
        <v>10</v>
      </c>
      <c r="C115" s="1" t="s">
        <v>1</v>
      </c>
      <c r="D115">
        <f>3+1+3+1+2+2+3</f>
        <v>15</v>
      </c>
      <c r="F115">
        <f>D115*1.2</f>
        <v>18</v>
      </c>
    </row>
    <row r="116" spans="1:6" x14ac:dyDescent="0.25">
      <c r="A116" s="3" t="s">
        <v>89</v>
      </c>
      <c r="B116">
        <v>8</v>
      </c>
      <c r="C116" s="1" t="s">
        <v>49</v>
      </c>
      <c r="D116">
        <f>2+1+1+3+3</f>
        <v>10</v>
      </c>
      <c r="F116">
        <f>D116*1.2*1.2*1.2</f>
        <v>17.279999999999998</v>
      </c>
    </row>
    <row r="117" spans="1:6" x14ac:dyDescent="0.25">
      <c r="A117" s="3" t="s">
        <v>83</v>
      </c>
      <c r="B117">
        <v>8</v>
      </c>
      <c r="C117" s="1" t="s">
        <v>77</v>
      </c>
      <c r="D117">
        <f>3+3+1+3</f>
        <v>10</v>
      </c>
      <c r="F117">
        <f>D117*1.2*1.2*1.2</f>
        <v>17.279999999999998</v>
      </c>
    </row>
    <row r="118" spans="1:6" x14ac:dyDescent="0.25">
      <c r="A118" s="3" t="s">
        <v>75</v>
      </c>
      <c r="B118">
        <v>8</v>
      </c>
      <c r="C118" s="1">
        <v>12</v>
      </c>
      <c r="D118">
        <f>2+1+3+3+1</f>
        <v>10</v>
      </c>
      <c r="F118">
        <f>D118*1.2*1.2*1.2</f>
        <v>17.279999999999998</v>
      </c>
    </row>
    <row r="119" spans="1:6" x14ac:dyDescent="0.25">
      <c r="A119" s="5" t="s">
        <v>2</v>
      </c>
      <c r="B119">
        <v>11</v>
      </c>
      <c r="C119" s="1">
        <v>222</v>
      </c>
      <c r="D119">
        <f>3+2+3+2+3+1+1+2</f>
        <v>17</v>
      </c>
      <c r="F119">
        <f>D119</f>
        <v>17</v>
      </c>
    </row>
    <row r="120" spans="1:6" x14ac:dyDescent="0.25">
      <c r="A120" s="5" t="s">
        <v>6</v>
      </c>
      <c r="B120">
        <v>11</v>
      </c>
      <c r="C120" s="1">
        <v>6</v>
      </c>
      <c r="D120">
        <f>3+2+1+1+3+2+1+3</f>
        <v>16</v>
      </c>
      <c r="F120">
        <f>D120</f>
        <v>16</v>
      </c>
    </row>
    <row r="121" spans="1:6" x14ac:dyDescent="0.25">
      <c r="A121" s="2" t="s">
        <v>92</v>
      </c>
      <c r="B121">
        <v>9</v>
      </c>
      <c r="C121" s="1">
        <v>47</v>
      </c>
      <c r="D121">
        <f>2+1+2+3+1+1</f>
        <v>10</v>
      </c>
      <c r="F121">
        <f>D121*1.2*1.2</f>
        <v>14.399999999999999</v>
      </c>
    </row>
    <row r="122" spans="1:6" x14ac:dyDescent="0.25">
      <c r="A122" s="2" t="s">
        <v>131</v>
      </c>
      <c r="B122">
        <v>9</v>
      </c>
      <c r="C122" s="1" t="s">
        <v>49</v>
      </c>
      <c r="D122">
        <f>1+1+3+3</f>
        <v>8</v>
      </c>
      <c r="F122">
        <f>D122*1.2*1.2</f>
        <v>11.52</v>
      </c>
    </row>
    <row r="123" spans="1:6" x14ac:dyDescent="0.25">
      <c r="A123" s="5" t="s">
        <v>20</v>
      </c>
      <c r="B123">
        <v>11</v>
      </c>
      <c r="C123" s="1" t="s">
        <v>21</v>
      </c>
      <c r="D123">
        <f>2+1+1+1+3+3</f>
        <v>11</v>
      </c>
      <c r="F123">
        <f>D123</f>
        <v>11</v>
      </c>
    </row>
  </sheetData>
  <sortState ref="A1:F125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классам</vt:lpstr>
      <vt:lpstr>абсолют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Zam-302</cp:lastModifiedBy>
  <dcterms:created xsi:type="dcterms:W3CDTF">2014-09-26T16:12:17Z</dcterms:created>
  <dcterms:modified xsi:type="dcterms:W3CDTF">2014-10-06T05:43:43Z</dcterms:modified>
</cp:coreProperties>
</file>